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5480" windowHeight="8850" activeTab="0"/>
  </bookViews>
  <sheets>
    <sheet name="Mat. i usluge" sheetId="1" r:id="rId1"/>
    <sheet name="Invest. i osn. sredsva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Herculanea</author>
  </authors>
  <commentList>
    <comment ref="B58" authorId="0">
      <text>
        <r>
          <rPr>
            <b/>
            <sz val="8"/>
            <rFont val="Tahoma"/>
            <family val="2"/>
          </rPr>
          <t>Herculanea:</t>
        </r>
        <r>
          <rPr>
            <sz val="8"/>
            <rFont val="Tahoma"/>
            <family val="2"/>
          </rPr>
          <t xml:space="preserve">
za odlagalište
</t>
        </r>
      </text>
    </comment>
  </commentList>
</comments>
</file>

<file path=xl/sharedStrings.xml><?xml version="1.0" encoding="utf-8"?>
<sst xmlns="http://schemas.openxmlformats.org/spreadsheetml/2006/main" count="2372" uniqueCount="1083">
  <si>
    <t>Košarice za otpatke-male</t>
  </si>
  <si>
    <t>Gumirana podloga</t>
  </si>
  <si>
    <t>Posude za cvijeće od kulira</t>
  </si>
  <si>
    <t>Dječja igrališta</t>
  </si>
  <si>
    <t>ide na JN</t>
  </si>
  <si>
    <t>Filteri - ulja,hidraul.,zraka,klime isl.</t>
  </si>
  <si>
    <t>ODLAG. KAŠTIJUN</t>
  </si>
  <si>
    <t>Vrsta postupka</t>
  </si>
  <si>
    <t>Ugovor/okvirni sporazum</t>
  </si>
  <si>
    <t>Pl.početak.post  /pl.trajanje.post</t>
  </si>
  <si>
    <t>Evidencijski br. Nabave</t>
  </si>
  <si>
    <t>Djelatnost</t>
  </si>
  <si>
    <t>čistoća</t>
  </si>
  <si>
    <t>hortikultura</t>
  </si>
  <si>
    <t>JN/otv.po.</t>
  </si>
  <si>
    <t>Sezonsko cvijeće razno</t>
  </si>
  <si>
    <t>24641250</t>
  </si>
  <si>
    <t>okvirni sp.</t>
  </si>
  <si>
    <t>kanaliz.</t>
  </si>
  <si>
    <t>29124000</t>
  </si>
  <si>
    <t>28813120</t>
  </si>
  <si>
    <t>29833000</t>
  </si>
  <si>
    <t>održavanje</t>
  </si>
  <si>
    <t>dimnjačar</t>
  </si>
  <si>
    <t>31518110</t>
  </si>
  <si>
    <t>kan./hort.</t>
  </si>
  <si>
    <t>sve djelat.</t>
  </si>
  <si>
    <t>zaj.služ.</t>
  </si>
  <si>
    <t>JN</t>
  </si>
  <si>
    <t>11.mj 2014/30</t>
  </si>
  <si>
    <t>EMV15-12</t>
  </si>
  <si>
    <t>računov.</t>
  </si>
  <si>
    <t>28527220</t>
  </si>
  <si>
    <t>29380000</t>
  </si>
  <si>
    <t>Usluge prijevoza materijala - kućnog otpada i najam specijalnih vozila za utovar</t>
  </si>
  <si>
    <t>Farbanje ureda u upravi i ostalim prostorima</t>
  </si>
  <si>
    <t>vanjski suradnik</t>
  </si>
  <si>
    <t>Servis i popravak -Caterpilar</t>
  </si>
  <si>
    <t>Brušenje i lakiranje parketa po kancelarijama</t>
  </si>
  <si>
    <t>Stolarske usluge</t>
  </si>
  <si>
    <t>Tiskanje edukativnog materijala</t>
  </si>
  <si>
    <t>vanj.surad.</t>
  </si>
  <si>
    <t>60122120</t>
  </si>
  <si>
    <t>41100000</t>
  </si>
  <si>
    <t>45451000</t>
  </si>
  <si>
    <t>Usluga mjere zaštite na radu</t>
  </si>
  <si>
    <t>45212300</t>
  </si>
  <si>
    <t>45111220</t>
  </si>
  <si>
    <t>zajed. Služ.</t>
  </si>
  <si>
    <t>vanj.sur.</t>
  </si>
  <si>
    <t>vanj. surad.</t>
  </si>
  <si>
    <t>JN/OTV.P.</t>
  </si>
  <si>
    <t>Automatska rolo vrata za radionu</t>
  </si>
  <si>
    <t>NAS backup diskovni sustav</t>
  </si>
  <si>
    <t>Server za kontrolu prolaza i software za centralu</t>
  </si>
  <si>
    <t>Windows server 2012 licenca</t>
  </si>
  <si>
    <t>Evid. br. nabave</t>
  </si>
  <si>
    <t>Grad Pula/ Fond za zaštitu okoliša</t>
  </si>
  <si>
    <t>OSNOVNA SREDSTVA - DJELATNOSTI</t>
  </si>
  <si>
    <t>Rezervni zamjenski elektro-instalacijski NN materijal (sklopnici, bimetali, relei, osigurači, vodiči, kablovi, plovci...)</t>
  </si>
  <si>
    <t>Sred. za neutr.mirisa</t>
  </si>
  <si>
    <t>Sredstvo za  odmašćivanje masnih površina</t>
  </si>
  <si>
    <t xml:space="preserve"> 28 x 12,5 x 15 NHS (čistil. Ravo)</t>
  </si>
  <si>
    <t>SVEUKUPNO PLAN NABAVE I+II:</t>
  </si>
  <si>
    <t>Strojni pijesak (0-8 mm)</t>
  </si>
  <si>
    <t>Najlonske vreće 35 l</t>
  </si>
  <si>
    <t>Najlonske vreća 80 l</t>
  </si>
  <si>
    <t>Elektrodijelovi</t>
  </si>
  <si>
    <t>Montažno skladište(321)</t>
  </si>
  <si>
    <t xml:space="preserve"> </t>
  </si>
  <si>
    <t xml:space="preserve">Usluga najma fekaljera za odštopavanje </t>
  </si>
  <si>
    <t>Santolina</t>
  </si>
  <si>
    <t>Košarice za otpatke-velike Pula</t>
  </si>
  <si>
    <t>Klupa sa naslonom ENI</t>
  </si>
  <si>
    <t>Sustavi za zalijevanje-materijal</t>
  </si>
  <si>
    <t>Fontane-materijal za održavanje</t>
  </si>
  <si>
    <t>UKUPNO INVESTICIJE NA KOČEJIĆU</t>
  </si>
  <si>
    <t>UKUPNO KAŠTJUN</t>
  </si>
  <si>
    <t>Novogodišnje ukrašavanje</t>
  </si>
  <si>
    <t>Video nadzor</t>
  </si>
  <si>
    <t>Ostale grafičke usluge  i dizajna</t>
  </si>
  <si>
    <t>Komunalno vozilo -AP</t>
  </si>
  <si>
    <t xml:space="preserve">Ispitivanje metala u moru-zaljev Ribnjak </t>
  </si>
  <si>
    <t>Usluga rekonstrukcije spomenika</t>
  </si>
  <si>
    <t>Alpinističke usluge</t>
  </si>
  <si>
    <t>Usluge GIS sustava</t>
  </si>
  <si>
    <t>Telef. Centarala-održavanje</t>
  </si>
  <si>
    <t>Servis i održ. IT opreme</t>
  </si>
  <si>
    <t>20.5.</t>
  </si>
  <si>
    <t>Voda za piće, pranje i sanitarije</t>
  </si>
  <si>
    <t>kom. usluga</t>
  </si>
  <si>
    <t>Vrsta nabave</t>
  </si>
  <si>
    <t>Količina</t>
  </si>
  <si>
    <t>1.</t>
  </si>
  <si>
    <t>Miozotis</t>
  </si>
  <si>
    <t>kom</t>
  </si>
  <si>
    <t>Primula</t>
  </si>
  <si>
    <t>Belis</t>
  </si>
  <si>
    <t>Maćuhice</t>
  </si>
  <si>
    <t>Ageratum</t>
  </si>
  <si>
    <t>Begonije</t>
  </si>
  <si>
    <t>Vodenice</t>
  </si>
  <si>
    <t>Tagetes</t>
  </si>
  <si>
    <t>Surfinija</t>
  </si>
  <si>
    <t>Tulipani lukovice</t>
  </si>
  <si>
    <t>Lukovice razne</t>
  </si>
  <si>
    <t>Lavanda</t>
  </si>
  <si>
    <t>Cvatući grmovi (listopadni)</t>
  </si>
  <si>
    <t>Cvatući grmovi (zimzeleni)</t>
  </si>
  <si>
    <t>Grmolike četinjače</t>
  </si>
  <si>
    <t>Stabla listopadna (kontejnirana)</t>
  </si>
  <si>
    <t>Stabla zimzelelena (kontejnirana)</t>
  </si>
  <si>
    <t>Stabla četinjača (kontejnirana)</t>
  </si>
  <si>
    <t xml:space="preserve">Travni busen </t>
  </si>
  <si>
    <t>vreća</t>
  </si>
  <si>
    <t>Pesticidi</t>
  </si>
  <si>
    <t>lit</t>
  </si>
  <si>
    <t>Tucanik</t>
  </si>
  <si>
    <t>kg</t>
  </si>
  <si>
    <t>1.3.</t>
  </si>
  <si>
    <t>Kolci</t>
  </si>
  <si>
    <t>Elementi za popravak klupa</t>
  </si>
  <si>
    <t>Elementi za popravak dj.igrala</t>
  </si>
  <si>
    <t>Travna smjesa</t>
  </si>
  <si>
    <t>Cement 450 i 750</t>
  </si>
  <si>
    <t>Morski i riječni pijesak</t>
  </si>
  <si>
    <t>Betonski bloketi</t>
  </si>
  <si>
    <t>Razna opeka</t>
  </si>
  <si>
    <t>m2</t>
  </si>
  <si>
    <t>Razređivač</t>
  </si>
  <si>
    <t>Antifriz</t>
  </si>
  <si>
    <t>Destilirana voda</t>
  </si>
  <si>
    <t>2.</t>
  </si>
  <si>
    <t>2.1.</t>
  </si>
  <si>
    <t>2.2.</t>
  </si>
  <si>
    <t>3.</t>
  </si>
  <si>
    <t>3.1.</t>
  </si>
  <si>
    <t>Papirnati ručnici</t>
  </si>
  <si>
    <t>3.2.</t>
  </si>
  <si>
    <t xml:space="preserve">Toaletni papir </t>
  </si>
  <si>
    <t>3.3.</t>
  </si>
  <si>
    <t>Tekući sapun</t>
  </si>
  <si>
    <t>3.4.</t>
  </si>
  <si>
    <t>3.5.</t>
  </si>
  <si>
    <t>Tekućina za čišćenje ivecid</t>
  </si>
  <si>
    <t>3.7.</t>
  </si>
  <si>
    <t>Brezove metle</t>
  </si>
  <si>
    <t>3.8.</t>
  </si>
  <si>
    <t>Sirkove metle</t>
  </si>
  <si>
    <t>3.9.</t>
  </si>
  <si>
    <t>3.10.</t>
  </si>
  <si>
    <t xml:space="preserve">Ivasol </t>
  </si>
  <si>
    <t>3.11.</t>
  </si>
  <si>
    <t>Krpe razne</t>
  </si>
  <si>
    <t>3.12.</t>
  </si>
  <si>
    <t>Panol pasta</t>
  </si>
  <si>
    <t>3.13.</t>
  </si>
  <si>
    <t>3.14.</t>
  </si>
  <si>
    <t>Brusno platno</t>
  </si>
  <si>
    <t>3.15.</t>
  </si>
  <si>
    <t>PVC metle</t>
  </si>
  <si>
    <t>3.16.</t>
  </si>
  <si>
    <t>Kistovi</t>
  </si>
  <si>
    <t>3.17.</t>
  </si>
  <si>
    <t>Krpe i spužve za čišćenje</t>
  </si>
  <si>
    <t>3.18.</t>
  </si>
  <si>
    <t>Razni praškovi</t>
  </si>
  <si>
    <t>3.19.</t>
  </si>
  <si>
    <t>Razni ostali materijal za čišćenje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</si>
  <si>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</si>
  <si>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</si>
  <si>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</si>
  <si>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</si>
  <si>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</si>
  <si>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</si>
  <si>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</si>
  <si>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</si>
  <si>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</si>
  <si>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</si>
  <si>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</si>
  <si>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4.12.</t>
  </si>
  <si>
    <t>5.</t>
  </si>
  <si>
    <t>6.</t>
  </si>
  <si>
    <t>6.1.</t>
  </si>
  <si>
    <t>6.2.</t>
  </si>
  <si>
    <t>2.3.</t>
  </si>
  <si>
    <t>2.4.</t>
  </si>
  <si>
    <t>DJELATNOST ČISTOĆA</t>
  </si>
  <si>
    <t>DJELATNOST HORTIKULTURA</t>
  </si>
  <si>
    <t>2.5.</t>
  </si>
  <si>
    <t>Leđni trimer</t>
  </si>
  <si>
    <t>Motorne pile razne veličine</t>
  </si>
  <si>
    <t>3.20.</t>
  </si>
  <si>
    <t>DJELATNOST AUTORADIONA, NABAVA I SKLADIŠTE</t>
  </si>
  <si>
    <t>5.1.</t>
  </si>
  <si>
    <t>Ukupno:</t>
  </si>
  <si>
    <t xml:space="preserve">Redni broj </t>
  </si>
  <si>
    <t>Jedinica mjere</t>
  </si>
  <si>
    <t>CPV kod</t>
  </si>
  <si>
    <t>Sredstvo za suzbijanje korova</t>
  </si>
  <si>
    <t>Sredstvo za odmašćivanje JPP</t>
  </si>
  <si>
    <t>Sredstvo za skidanje kamenca na JPP</t>
  </si>
  <si>
    <t>2.6.</t>
  </si>
  <si>
    <t>Sredstvo protiv zaleđivanja</t>
  </si>
  <si>
    <t>2.7.</t>
  </si>
  <si>
    <t>Sredstvo protiv letećih insekata</t>
  </si>
  <si>
    <t>Petunija</t>
  </si>
  <si>
    <t>Trajnice razne</t>
  </si>
  <si>
    <t>3.21.</t>
  </si>
  <si>
    <t>3.22.</t>
  </si>
  <si>
    <t>3.23.</t>
  </si>
  <si>
    <t>3.24.</t>
  </si>
  <si>
    <t>3.25.</t>
  </si>
  <si>
    <t>3.26.</t>
  </si>
  <si>
    <t>m²</t>
  </si>
  <si>
    <t>m`</t>
  </si>
  <si>
    <t>Gotov beton uz korištenje miksera i betonske pumpe (MB-15,20,25,30)</t>
  </si>
  <si>
    <t>Panel ploče, jelova građa, gredice</t>
  </si>
  <si>
    <t>Jalovina</t>
  </si>
  <si>
    <t>Žica paljena</t>
  </si>
  <si>
    <t>m³</t>
  </si>
  <si>
    <t>Tampon (0-60 mm)</t>
  </si>
  <si>
    <t>Kamene škrilje</t>
  </si>
  <si>
    <t>Najlonske vreće 240 l</t>
  </si>
  <si>
    <t>Najlonske vreće prozirne (plave)</t>
  </si>
  <si>
    <t>Najlonske vreće prozirne (zelene)</t>
  </si>
  <si>
    <t>Najlonske vreće prozirne (žute)</t>
  </si>
  <si>
    <t>OSNOVNI MATERIJAL</t>
  </si>
  <si>
    <t>POMOĆNI I OSTALI MATERIJAL</t>
  </si>
  <si>
    <t>Zaštitna folija 4x5 20m2</t>
  </si>
  <si>
    <t>Sprej WD40</t>
  </si>
  <si>
    <t>Kist plosnati 50</t>
  </si>
  <si>
    <t>Elektrode</t>
  </si>
  <si>
    <t>pak</t>
  </si>
  <si>
    <t>Glave za štoser</t>
  </si>
  <si>
    <t>Baterija za video kameru</t>
  </si>
  <si>
    <t>Stakla za oko video kamere</t>
  </si>
  <si>
    <t>Plastična nit za trimere</t>
  </si>
  <si>
    <t>Razne farbe</t>
  </si>
  <si>
    <t>Razni kistovi</t>
  </si>
  <si>
    <t>Lokoti i brave, razni</t>
  </si>
  <si>
    <t>Šipke prokroma za pobiranje otpadaka</t>
  </si>
  <si>
    <t>Vide razne za klupe i košare</t>
  </si>
  <si>
    <t>Materijal za popravak i održavanje fontane</t>
  </si>
  <si>
    <t>Čavli</t>
  </si>
  <si>
    <t xml:space="preserve">PVC folija </t>
  </si>
  <si>
    <t>Razni  pomoćni materijal za sve djelatnosti</t>
  </si>
  <si>
    <t>Motorna  ulja</t>
  </si>
  <si>
    <t xml:space="preserve">Tekućina za pranje kontejnera </t>
  </si>
  <si>
    <t>Sprej - razni</t>
  </si>
  <si>
    <t>Tekućina za stakla</t>
  </si>
  <si>
    <t>Solna kiselina i varikina</t>
  </si>
  <si>
    <t>Čelične četke</t>
  </si>
  <si>
    <t>Deodoranti</t>
  </si>
  <si>
    <t>Četke za pranje vozila</t>
  </si>
  <si>
    <t>Auto šampon</t>
  </si>
  <si>
    <t>Tekućina za čišćenje fontana</t>
  </si>
  <si>
    <t>MAZIVO</t>
  </si>
  <si>
    <t>MATERIJAL ZA ČIŠĆENJE</t>
  </si>
  <si>
    <t>Fotokopirni papir A4/80 G; A3/80 G</t>
  </si>
  <si>
    <t>omot</t>
  </si>
  <si>
    <t>Bianco papir  raznih dimenzija</t>
  </si>
  <si>
    <t>kutija</t>
  </si>
  <si>
    <t>Razne kemijske i tehničke olovke, flomasteri, markeri, signiri i dr.</t>
  </si>
  <si>
    <t>Razni fascikli, mape, registratori  i sl.</t>
  </si>
  <si>
    <t>Razni CD-R; diskete HB, box za CD i diskete i dr.</t>
  </si>
  <si>
    <t xml:space="preserve">Trake za kompjutere crne i u boji; </t>
  </si>
  <si>
    <t>Riboni; toneri; tinte i drugo</t>
  </si>
  <si>
    <t xml:space="preserve">Razni obrasci, tiskanice, obr.40;41 i slično </t>
  </si>
  <si>
    <t>Kuverte za plaće - bianco DM 256X12 1+1+1</t>
  </si>
  <si>
    <t>Kuverte sa znakom Pula Herculanea</t>
  </si>
  <si>
    <t xml:space="preserve">Kuverte raznih dimenzija i boja  za poštu  </t>
  </si>
  <si>
    <t>Račun R1 234X6 1+1 beskonačni obrazac Pula Herculanea</t>
  </si>
  <si>
    <t>Razni obrasci koji se štampaju po narudžbi</t>
  </si>
  <si>
    <t>kom/blok</t>
  </si>
  <si>
    <t>Razni sitni nespomenuti uredski materijal</t>
  </si>
  <si>
    <t>PVC naljepnice</t>
  </si>
  <si>
    <t>Kalendari - razno</t>
  </si>
  <si>
    <t xml:space="preserve">UREDSKI MATERIJAL </t>
  </si>
  <si>
    <t>Razni električni materijal</t>
  </si>
  <si>
    <t>6.3.</t>
  </si>
  <si>
    <t>Razni materijal za djelatnosti</t>
  </si>
  <si>
    <t xml:space="preserve">OSTALI MATERIJAL </t>
  </si>
  <si>
    <t>7.1.</t>
  </si>
  <si>
    <t>Električna energija</t>
  </si>
  <si>
    <t>7.2.</t>
  </si>
  <si>
    <t>Plin</t>
  </si>
  <si>
    <t>7.3.</t>
  </si>
  <si>
    <t>Motorni benzin</t>
  </si>
  <si>
    <t>7.4.</t>
  </si>
  <si>
    <t>Dizel gorivo nafta</t>
  </si>
  <si>
    <t>7.5.</t>
  </si>
  <si>
    <t>Lož ulje</t>
  </si>
  <si>
    <t>ENERGIJA</t>
  </si>
  <si>
    <t>Lopate, grablje, motike,sjekira, macola, kramp, vile razne, i sl.</t>
  </si>
  <si>
    <t>El.bušilice, brusilica, škare za živicu i sl.</t>
  </si>
  <si>
    <t>Nasadni ključ; okasti ključ; ključ za točkove; kliješta razna; odvijači; škrip; umetak za odvijač; produžetak gedori i razni drugi slični alat</t>
  </si>
  <si>
    <t>Telefoni, fax</t>
  </si>
  <si>
    <t>Mobitel</t>
  </si>
  <si>
    <t>2.8.</t>
  </si>
  <si>
    <t>Fotoaparat</t>
  </si>
  <si>
    <t>2.9.</t>
  </si>
  <si>
    <t>2.10.</t>
  </si>
  <si>
    <t>2.11.</t>
  </si>
  <si>
    <t>2.12.</t>
  </si>
  <si>
    <t>Metar</t>
  </si>
  <si>
    <t>2.13.</t>
  </si>
  <si>
    <t>2.14.</t>
  </si>
  <si>
    <t>Sajle za dizanje tereta, razne</t>
  </si>
  <si>
    <t>2.15.</t>
  </si>
  <si>
    <t>2.16.</t>
  </si>
  <si>
    <t>2.17.</t>
  </si>
  <si>
    <t>Puhalica za lišće</t>
  </si>
  <si>
    <t>Mreža za prekrivanje otpada</t>
  </si>
  <si>
    <t>2.20.</t>
  </si>
  <si>
    <t>Držala za lopate i velike metle</t>
  </si>
  <si>
    <t>2.21.</t>
  </si>
  <si>
    <t>Prva pomoć</t>
  </si>
  <si>
    <t>Zidarski alat (karijola, žlice, fraton, sić,žlica i dr.)</t>
  </si>
  <si>
    <t>Baterijske lampe</t>
  </si>
  <si>
    <t>Saobraćajni znakovi s nog.</t>
  </si>
  <si>
    <t>SITNI INVENTAR</t>
  </si>
  <si>
    <t>AUTO GUME</t>
  </si>
  <si>
    <t xml:space="preserve">10,00 x 22,5                                                                   </t>
  </si>
  <si>
    <t xml:space="preserve">185/75 R 16                                                                               </t>
  </si>
  <si>
    <t xml:space="preserve">295/80 R 22,5                                                                                    </t>
  </si>
  <si>
    <r>
      <t>16 x 6,50-8 /traktor i kosilice</t>
    </r>
  </si>
  <si>
    <t xml:space="preserve">315 x 80 x R 22,5 </t>
  </si>
  <si>
    <t xml:space="preserve">16,9 R 38      </t>
  </si>
  <si>
    <t xml:space="preserve">305/70 R 19,5  </t>
  </si>
  <si>
    <t xml:space="preserve">250 x 12,5 XR15 </t>
  </si>
  <si>
    <t xml:space="preserve">175/70 13        </t>
  </si>
  <si>
    <t xml:space="preserve">195/75/R 16 C   </t>
  </si>
  <si>
    <t xml:space="preserve">185/65/14         </t>
  </si>
  <si>
    <t xml:space="preserve">23x8,50x12R     </t>
  </si>
  <si>
    <t xml:space="preserve">155/70/R13     </t>
  </si>
  <si>
    <t xml:space="preserve">12 R 22,5         </t>
  </si>
  <si>
    <t xml:space="preserve">10,00 x 22,5     </t>
  </si>
  <si>
    <t xml:space="preserve">295/80 R 22,5  </t>
  </si>
  <si>
    <t xml:space="preserve">315/80 R 22,5  </t>
  </si>
  <si>
    <t xml:space="preserve">305/70  R 19,5   </t>
  </si>
  <si>
    <t>9.</t>
  </si>
  <si>
    <t>ZAŠTITNA OPREMA</t>
  </si>
  <si>
    <t>11.</t>
  </si>
  <si>
    <t>11.1.</t>
  </si>
  <si>
    <t>11.2.</t>
  </si>
  <si>
    <t>11.3.</t>
  </si>
  <si>
    <t>Troškovi poštarine</t>
  </si>
  <si>
    <t>11.4.</t>
  </si>
  <si>
    <t>11.5.</t>
  </si>
  <si>
    <t>Troškovi fiksne telefonije</t>
  </si>
  <si>
    <t>12.</t>
  </si>
  <si>
    <t>Servis i popravak prema spec.Bomag</t>
  </si>
  <si>
    <t>Servisi i popravci na čistilicama</t>
  </si>
  <si>
    <t>Servis i popravci na autopodizačima</t>
  </si>
  <si>
    <t>Servisi i popravci na vozilima Hortikulture</t>
  </si>
  <si>
    <t xml:space="preserve">Popravak guma - vulkanizerske usluge </t>
  </si>
  <si>
    <t xml:space="preserve">Popravak usisivača  </t>
  </si>
  <si>
    <t>Popravak razbijene vodovodne mreže, priključak</t>
  </si>
  <si>
    <t>Servis vatrogasnih aparata</t>
  </si>
  <si>
    <t xml:space="preserve">Razni sitni popravci </t>
  </si>
  <si>
    <t>13.</t>
  </si>
  <si>
    <t>14.</t>
  </si>
  <si>
    <t>USLUGA ČUVANJA IMOVINE</t>
  </si>
  <si>
    <t>15.</t>
  </si>
  <si>
    <t xml:space="preserve">Tokarske usluge </t>
  </si>
  <si>
    <t>Autolakirerski radovi</t>
  </si>
  <si>
    <t>Limarski radovi</t>
  </si>
  <si>
    <t>16.</t>
  </si>
  <si>
    <t xml:space="preserve">GRAFIČKE USLUGE - </t>
  </si>
  <si>
    <t>17.</t>
  </si>
  <si>
    <t>Usluge hidraulike i pneumatike</t>
  </si>
  <si>
    <t>turnus</t>
  </si>
  <si>
    <t>Špricanje bilja protiv bolesti</t>
  </si>
  <si>
    <t>Vodoinstalaterske usluge</t>
  </si>
  <si>
    <t>18.</t>
  </si>
  <si>
    <t>INTELEKTUALNE USLUGE</t>
  </si>
  <si>
    <t>18.1.</t>
  </si>
  <si>
    <t>Usluge revizije</t>
  </si>
  <si>
    <t>18.2.</t>
  </si>
  <si>
    <t>20.</t>
  </si>
  <si>
    <t>OSTALE NEPROIZVODNE USLUGE - razne</t>
  </si>
  <si>
    <t>20.1.</t>
  </si>
  <si>
    <t>Zdravstvene usluge</t>
  </si>
  <si>
    <t>Naknada učenicima na praktičnom radu</t>
  </si>
  <si>
    <t>USLUGE PREMIJE OSIGURANJA</t>
  </si>
  <si>
    <t>Osiguranje radnika</t>
  </si>
  <si>
    <t>23.</t>
  </si>
  <si>
    <t>REPREZENTACIJA</t>
  </si>
  <si>
    <t>24.</t>
  </si>
  <si>
    <t>DNEVNICE ZA PUTOVANJA</t>
  </si>
  <si>
    <t>25.</t>
  </si>
  <si>
    <t>26.</t>
  </si>
  <si>
    <t>KORIŠTENJE OSOBNOG AUTOMOBILA U SLUŽBENE SVRHE</t>
  </si>
  <si>
    <t>27.</t>
  </si>
  <si>
    <t>UGOVORI O DJELU</t>
  </si>
  <si>
    <t xml:space="preserve"> 6,50 R 16                                                                            </t>
  </si>
  <si>
    <t xml:space="preserve"> 12 R 22,5                                                                                </t>
  </si>
  <si>
    <t xml:space="preserve"> 4,00 x 8 ( ZA KOLICA)                                                  </t>
  </si>
  <si>
    <t xml:space="preserve"> 175/65 R 14     </t>
  </si>
  <si>
    <t xml:space="preserve"> 225/75 R 16 C  </t>
  </si>
  <si>
    <t xml:space="preserve"> 9,50 R 17,5     </t>
  </si>
  <si>
    <t xml:space="preserve"> 6,50x80x12     </t>
  </si>
  <si>
    <t xml:space="preserve"> 185/70/14       </t>
  </si>
  <si>
    <t xml:space="preserve"> 165/75/R14  </t>
  </si>
  <si>
    <t xml:space="preserve"> 175/80/R14     </t>
  </si>
  <si>
    <t>Protektirane gume:</t>
  </si>
  <si>
    <t xml:space="preserve">Nove gume:                                                                                                  </t>
  </si>
  <si>
    <t>NCR blokovi (isplatnice, uplatnice, narudžbe, primke, izdatnice, putni radni list, revers, međusobni obračun, obavijest o knjiženju i sl.)</t>
  </si>
  <si>
    <t>5.3.</t>
  </si>
  <si>
    <t>7.</t>
  </si>
  <si>
    <t>8.</t>
  </si>
  <si>
    <t>8.1.</t>
  </si>
  <si>
    <t>8.2.</t>
  </si>
  <si>
    <t>8.3.</t>
  </si>
  <si>
    <t>8.4.</t>
  </si>
  <si>
    <t>8.6.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</si>
  <si>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</si>
  <si>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</si>
  <si>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</si>
  <si>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</si>
  <si>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</si>
  <si>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</si>
  <si>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</si>
  <si>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</si>
  <si>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8.17.</t>
  </si>
  <si>
    <t>9.1.</t>
  </si>
  <si>
    <t>9.2.</t>
  </si>
  <si>
    <t>10.</t>
  </si>
  <si>
    <t>11.6.</t>
  </si>
  <si>
    <t xml:space="preserve">Troškovi mobilne telefonije </t>
  </si>
  <si>
    <t xml:space="preserve">PRIJEVOZNE USLUGE </t>
  </si>
  <si>
    <t xml:space="preserve">USLUGE ODRŽAVANJA </t>
  </si>
  <si>
    <t>12.1.</t>
  </si>
  <si>
    <t>Usluge prijevoza raznog materijala</t>
  </si>
  <si>
    <t>Usluge oglašavanja u  javnim glasilima</t>
  </si>
  <si>
    <t>28.</t>
  </si>
  <si>
    <t>29.</t>
  </si>
  <si>
    <t>SVEUKUPNO I.</t>
  </si>
  <si>
    <t xml:space="preserve">OSTALE PROIZVODNE USLUGE </t>
  </si>
  <si>
    <t>USLUGE AGENCIJA  - usluge odnosa s javnošću</t>
  </si>
  <si>
    <t>SVEUKUPNO II.</t>
  </si>
  <si>
    <t>REZERVNI DIJELOVI - za vozila</t>
  </si>
  <si>
    <t>20.2.</t>
  </si>
  <si>
    <t>20.3.</t>
  </si>
  <si>
    <t>Usluge projektiranja</t>
  </si>
  <si>
    <t>20.4.</t>
  </si>
  <si>
    <t>10.1.</t>
  </si>
  <si>
    <t>10.2.</t>
  </si>
  <si>
    <t>Radne cipele</t>
  </si>
  <si>
    <t>Čizme</t>
  </si>
  <si>
    <t>Kišne kabanice</t>
  </si>
  <si>
    <t>Radne jakne</t>
  </si>
  <si>
    <t>Rukavice - razne</t>
  </si>
  <si>
    <t>Radne naočale, maska za zavarivanje</t>
  </si>
  <si>
    <t>Antifon ušni čepovi</t>
  </si>
  <si>
    <t>Zaštitna kaciga</t>
  </si>
  <si>
    <t>Zaštitna maska (obična i sa filterom)</t>
  </si>
  <si>
    <t>23111000</t>
  </si>
  <si>
    <t>23122000</t>
  </si>
  <si>
    <t>23123000</t>
  </si>
  <si>
    <t>36673000</t>
  </si>
  <si>
    <t>14210000</t>
  </si>
  <si>
    <t>21221000</t>
  </si>
  <si>
    <t>18141000</t>
  </si>
  <si>
    <t>18221000</t>
  </si>
  <si>
    <t>Radne hlače</t>
  </si>
  <si>
    <t>18234000</t>
  </si>
  <si>
    <t>18321000</t>
  </si>
  <si>
    <t>Radne majice t-shirt</t>
  </si>
  <si>
    <t>18330000</t>
  </si>
  <si>
    <t>18444000</t>
  </si>
  <si>
    <t>19315000</t>
  </si>
  <si>
    <t>32252000</t>
  </si>
  <si>
    <t>33412000</t>
  </si>
  <si>
    <t>Dostavno vozilo</t>
  </si>
  <si>
    <t>34300000</t>
  </si>
  <si>
    <t>45112000</t>
  </si>
  <si>
    <t>50116000</t>
  </si>
  <si>
    <t>50110000</t>
  </si>
  <si>
    <t>50112000</t>
  </si>
  <si>
    <t>50114000</t>
  </si>
  <si>
    <t>50310000</t>
  </si>
  <si>
    <t>64121000</t>
  </si>
  <si>
    <t>64110000</t>
  </si>
  <si>
    <t>64200000</t>
  </si>
  <si>
    <t>Sijalice</t>
  </si>
  <si>
    <t>9.3.</t>
  </si>
  <si>
    <t>Zupčanici</t>
  </si>
  <si>
    <t>9.4.</t>
  </si>
  <si>
    <t>66331000</t>
  </si>
  <si>
    <t>74121000</t>
  </si>
  <si>
    <t>74225000</t>
  </si>
  <si>
    <t>Usluge sudskog vještaka</t>
  </si>
  <si>
    <t>Odvjetničke usluge</t>
  </si>
  <si>
    <t>Javnobilježničke usluge</t>
  </si>
  <si>
    <t>74111000</t>
  </si>
  <si>
    <t>74262000</t>
  </si>
  <si>
    <t>Usluge fotokopiranja</t>
  </si>
  <si>
    <t>74831000</t>
  </si>
  <si>
    <t>74721000</t>
  </si>
  <si>
    <t>20511000</t>
  </si>
  <si>
    <t>19330000</t>
  </si>
  <si>
    <t>18131000</t>
  </si>
  <si>
    <t>18143000</t>
  </si>
  <si>
    <t>24210000</t>
  </si>
  <si>
    <t>24158000</t>
  </si>
  <si>
    <t>02410000</t>
  </si>
  <si>
    <t>29835000</t>
  </si>
  <si>
    <t>14512000</t>
  </si>
  <si>
    <t>77300000</t>
  </si>
  <si>
    <t>02511000</t>
  </si>
  <si>
    <t>28622000</t>
  </si>
  <si>
    <t>27341000</t>
  </si>
  <si>
    <t>24300000</t>
  </si>
  <si>
    <t>24513000</t>
  </si>
  <si>
    <t>25242000</t>
  </si>
  <si>
    <t>28415000</t>
  </si>
  <si>
    <t>31422000</t>
  </si>
  <si>
    <t>28621000</t>
  </si>
  <si>
    <t>28631000</t>
  </si>
  <si>
    <t>30191000</t>
  </si>
  <si>
    <t>30192000</t>
  </si>
  <si>
    <t>30217000</t>
  </si>
  <si>
    <t>28711000</t>
  </si>
  <si>
    <t>25223000</t>
  </si>
  <si>
    <t>Gumice</t>
  </si>
  <si>
    <t>9.5.</t>
  </si>
  <si>
    <t>Vijci</t>
  </si>
  <si>
    <t>9.6.</t>
  </si>
  <si>
    <t>Lampe, farovi</t>
  </si>
  <si>
    <t>9.7.</t>
  </si>
  <si>
    <t>Osigurači</t>
  </si>
  <si>
    <t>9.8.</t>
  </si>
  <si>
    <t>Ležaji</t>
  </si>
  <si>
    <t>9.9.</t>
  </si>
  <si>
    <t>Brtvila</t>
  </si>
  <si>
    <t>9.10.</t>
  </si>
  <si>
    <t>Kardani, osovine</t>
  </si>
  <si>
    <t>9.11.</t>
  </si>
  <si>
    <t>Klipovi</t>
  </si>
  <si>
    <t>9.12.</t>
  </si>
  <si>
    <t>Sajle</t>
  </si>
  <si>
    <t>9.13.</t>
  </si>
  <si>
    <t>9.14.</t>
  </si>
  <si>
    <t>Ispušni lonac</t>
  </si>
  <si>
    <t>9.15.</t>
  </si>
  <si>
    <t>Glava motora</t>
  </si>
  <si>
    <t>9.16.</t>
  </si>
  <si>
    <t>Pumpe i dijelovi za pumpe</t>
  </si>
  <si>
    <t>9.17.</t>
  </si>
  <si>
    <t>Stakla i ogledala (nosači,ručke i podizači stakala)</t>
  </si>
  <si>
    <t>9.18.</t>
  </si>
  <si>
    <t>Remeni</t>
  </si>
  <si>
    <t>9.19.</t>
  </si>
  <si>
    <t>9.20.</t>
  </si>
  <si>
    <t>Ventili</t>
  </si>
  <si>
    <t>9.21.</t>
  </si>
  <si>
    <t>Akumulatori</t>
  </si>
  <si>
    <t>9.22.</t>
  </si>
  <si>
    <t>9.23.</t>
  </si>
  <si>
    <t>Doboš</t>
  </si>
  <si>
    <t>Ostali nespomenuti rezervni dijelovi</t>
  </si>
  <si>
    <t>9.24.</t>
  </si>
  <si>
    <t>Ups za upravu</t>
  </si>
  <si>
    <t>PC (zamjene dotrajalih)</t>
  </si>
  <si>
    <t>AutoCad - program pretplate</t>
  </si>
  <si>
    <t>Antivirusna zaštita za 2 godine</t>
  </si>
  <si>
    <t>36112400</t>
  </si>
  <si>
    <t>Sapun običan</t>
  </si>
  <si>
    <t>Obrazac 45-7037</t>
  </si>
  <si>
    <t>Košulje</t>
  </si>
  <si>
    <t>50312000</t>
  </si>
  <si>
    <t>Usluge studentskog servisa i učeničkog servisa</t>
  </si>
  <si>
    <t>ZAJEDNIČKE SLUŽBE</t>
  </si>
  <si>
    <t>Namještaj i stolice</t>
  </si>
  <si>
    <t>Police za arhivu</t>
  </si>
  <si>
    <t>24512000</t>
  </si>
  <si>
    <t>24220000</t>
  </si>
  <si>
    <t>24661000</t>
  </si>
  <si>
    <t>28414000</t>
  </si>
  <si>
    <t>21233000</t>
  </si>
  <si>
    <t>22822000</t>
  </si>
  <si>
    <t>22861000</t>
  </si>
  <si>
    <t>21232000</t>
  </si>
  <si>
    <t>22800000</t>
  </si>
  <si>
    <t>25241000</t>
  </si>
  <si>
    <t>22869000</t>
  </si>
  <si>
    <t>24180000</t>
  </si>
  <si>
    <t>26100000</t>
  </si>
  <si>
    <t>28815000</t>
  </si>
  <si>
    <t>31681000</t>
  </si>
  <si>
    <t>40100000</t>
  </si>
  <si>
    <t>40200000</t>
  </si>
  <si>
    <t>29823000</t>
  </si>
  <si>
    <t>33451000</t>
  </si>
  <si>
    <t>33233000</t>
  </si>
  <si>
    <t>27313000</t>
  </si>
  <si>
    <t>17241000</t>
  </si>
  <si>
    <t>33141000</t>
  </si>
  <si>
    <t>31521000</t>
  </si>
  <si>
    <t>28527000</t>
  </si>
  <si>
    <t>31431000</t>
  </si>
  <si>
    <t>Gnojiva, stajsko gnojivo i humus</t>
  </si>
  <si>
    <t>Sredstvo za premazivanje rana</t>
  </si>
  <si>
    <t>Elementi za popravak sustava za zalijevanje</t>
  </si>
  <si>
    <t>50100000</t>
  </si>
  <si>
    <t>50532000</t>
  </si>
  <si>
    <t>50412000</t>
  </si>
  <si>
    <t>74422000</t>
  </si>
  <si>
    <t>74613000</t>
  </si>
  <si>
    <t>93950000</t>
  </si>
  <si>
    <t>50111000</t>
  </si>
  <si>
    <t>78225000</t>
  </si>
  <si>
    <t>90121000</t>
  </si>
  <si>
    <t>74311000</t>
  </si>
  <si>
    <t>45000000</t>
  </si>
  <si>
    <t>50500000</t>
  </si>
  <si>
    <t>60122000</t>
  </si>
  <si>
    <t>74113000</t>
  </si>
  <si>
    <t>74232000</t>
  </si>
  <si>
    <t>74141000</t>
  </si>
  <si>
    <t>85100000</t>
  </si>
  <si>
    <t>65100000</t>
  </si>
  <si>
    <t>02513000</t>
  </si>
  <si>
    <t>02520000</t>
  </si>
  <si>
    <t>20161100</t>
  </si>
  <si>
    <t>28814000</t>
  </si>
  <si>
    <t>20215000</t>
  </si>
  <si>
    <t>28811100</t>
  </si>
  <si>
    <t>14211000</t>
  </si>
  <si>
    <t>14212000</t>
  </si>
  <si>
    <t>28811000</t>
  </si>
  <si>
    <t>28881000</t>
  </si>
  <si>
    <t>21125000</t>
  </si>
  <si>
    <t>23121000</t>
  </si>
  <si>
    <t>95100000</t>
  </si>
  <si>
    <t>74231000</t>
  </si>
  <si>
    <t>74410000</t>
  </si>
  <si>
    <t>25222000</t>
  </si>
  <si>
    <t>24352000</t>
  </si>
  <si>
    <t>45510000</t>
  </si>
  <si>
    <t>50000000</t>
  </si>
  <si>
    <t>60115000</t>
  </si>
  <si>
    <t>80000000</t>
  </si>
  <si>
    <t>29382000</t>
  </si>
  <si>
    <t>2.18.</t>
  </si>
  <si>
    <t>2.19.</t>
  </si>
  <si>
    <t>3.6.</t>
  </si>
  <si>
    <t>10.1.1.</t>
  </si>
  <si>
    <t>10.1.2.</t>
  </si>
  <si>
    <t>10.1.3.</t>
  </si>
  <si>
    <t>10.1.4.</t>
  </si>
  <si>
    <t>10.1.5.</t>
  </si>
  <si>
    <t>10.1.6.</t>
  </si>
  <si>
    <t>10.1.7.</t>
  </si>
  <si>
    <t>10.1.8.</t>
  </si>
  <si>
    <t>10.1.9.</t>
  </si>
  <si>
    <t>10.1.10.</t>
  </si>
  <si>
    <t>10.1.11.</t>
  </si>
  <si>
    <t>10.1.12.</t>
  </si>
  <si>
    <t>10.1.13.</t>
  </si>
  <si>
    <t>10.1.14.</t>
  </si>
  <si>
    <t>10.1.15.</t>
  </si>
  <si>
    <t>10.1.16.</t>
  </si>
  <si>
    <t>10.1.17.</t>
  </si>
  <si>
    <t>10.1.18.</t>
  </si>
  <si>
    <t>10.1.19.</t>
  </si>
  <si>
    <t>10.1.20.</t>
  </si>
  <si>
    <t>10.1.21.</t>
  </si>
  <si>
    <t>10.1.22.</t>
  </si>
  <si>
    <t>10.1.23.</t>
  </si>
  <si>
    <t>10.1.24.</t>
  </si>
  <si>
    <t>10.1.25.</t>
  </si>
  <si>
    <t>10.1.26.</t>
  </si>
  <si>
    <t>10.1.27.</t>
  </si>
  <si>
    <t>10.1.28.</t>
  </si>
  <si>
    <t>10.1.29.</t>
  </si>
  <si>
    <t>10.1.30.</t>
  </si>
  <si>
    <t>10.1.31.</t>
  </si>
  <si>
    <t>10.1.32.</t>
  </si>
  <si>
    <t>10.2.1.</t>
  </si>
  <si>
    <t>10.2.2.</t>
  </si>
  <si>
    <t>10.2.3.</t>
  </si>
  <si>
    <t>10.2.4.</t>
  </si>
  <si>
    <t>10.2.5.</t>
  </si>
  <si>
    <t>10.2.6.</t>
  </si>
  <si>
    <t>10.2.7.</t>
  </si>
  <si>
    <t>11.7.</t>
  </si>
  <si>
    <t>11.8.</t>
  </si>
  <si>
    <t>11.9.</t>
  </si>
  <si>
    <t>11.10.</t>
  </si>
  <si>
    <t>11.12.</t>
  </si>
  <si>
    <t>11.13.</t>
  </si>
  <si>
    <t>12.2.</t>
  </si>
  <si>
    <t>12.3.</t>
  </si>
  <si>
    <t>12.4.</t>
  </si>
  <si>
    <t>12.5.</t>
  </si>
  <si>
    <t>13.1.</t>
  </si>
  <si>
    <t>13.2.</t>
  </si>
  <si>
    <t>13.3.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</si>
  <si>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</si>
  <si>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</si>
  <si>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</si>
  <si>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</si>
  <si>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</si>
  <si>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</si>
  <si>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</si>
  <si>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</si>
  <si>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</si>
  <si>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</si>
  <si>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</si>
  <si>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</si>
  <si>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</si>
  <si>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</si>
  <si>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</si>
  <si>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19.</t>
  </si>
  <si>
    <t>19.1.</t>
  </si>
  <si>
    <t>19.2.</t>
  </si>
  <si>
    <t>INVESTICIJE NA KOCEIĆU</t>
  </si>
  <si>
    <t>INFORMATIČKA OPREMA</t>
  </si>
  <si>
    <t>Rasvjetna tijela za zgradu uprave</t>
  </si>
  <si>
    <t>31524000</t>
  </si>
  <si>
    <t>5.2.</t>
  </si>
  <si>
    <t>USLUGE TISKANJA</t>
  </si>
  <si>
    <t>Usluge izobrazbe kadrova</t>
  </si>
  <si>
    <t>Usluge seminara</t>
  </si>
  <si>
    <t>80422000</t>
  </si>
  <si>
    <t xml:space="preserve">Usluge tiskanja </t>
  </si>
  <si>
    <t>78230000</t>
  </si>
  <si>
    <t>4.11.</t>
  </si>
  <si>
    <t>4.13.</t>
  </si>
  <si>
    <t>21.1.</t>
  </si>
  <si>
    <t>21.2.</t>
  </si>
  <si>
    <t>21.3.</t>
  </si>
  <si>
    <t>30.</t>
  </si>
  <si>
    <t>PH</t>
  </si>
  <si>
    <t>Izvori financiranja</t>
  </si>
  <si>
    <t xml:space="preserve">Lomljeni kamen </t>
  </si>
  <si>
    <t>28847000</t>
  </si>
  <si>
    <t>14212400</t>
  </si>
  <si>
    <t>9.25.</t>
  </si>
  <si>
    <t>9.26.</t>
  </si>
  <si>
    <t>Hidraulična ulja</t>
  </si>
  <si>
    <t>STRUČNO OBRAZOVANJE I  LITERATURA</t>
  </si>
  <si>
    <t>Stručna izobrazba</t>
  </si>
  <si>
    <t>Stručna literatura</t>
  </si>
  <si>
    <t>Osiguranje imovine i vozila</t>
  </si>
  <si>
    <t>OSTALE USLUGE</t>
  </si>
  <si>
    <t>22.1.</t>
  </si>
  <si>
    <t>22.2.</t>
  </si>
  <si>
    <t>66330000</t>
  </si>
  <si>
    <t>80420000</t>
  </si>
  <si>
    <t>28512000</t>
  </si>
  <si>
    <t>Usluge asfaltiranja</t>
  </si>
  <si>
    <t>t</t>
  </si>
  <si>
    <t>Betonski rubnjaci</t>
  </si>
  <si>
    <t>29122130</t>
  </si>
  <si>
    <t>Štoser - držala 20 m</t>
  </si>
  <si>
    <t>Baterijska lampa</t>
  </si>
  <si>
    <t>Velike dvokrake ljestve</t>
  </si>
  <si>
    <t>Stabla listopadna (balirana)</t>
  </si>
  <si>
    <t>Stabla zimzelena (balirana)</t>
  </si>
  <si>
    <t>Stabla četinjača (balirana)</t>
  </si>
  <si>
    <t>Klupa s naslonom barok</t>
  </si>
  <si>
    <t>Rezervni dijelovi za Hortikulturu</t>
  </si>
  <si>
    <t xml:space="preserve">Građevinske usluge </t>
  </si>
  <si>
    <t xml:space="preserve">Mrežni laser-pisač </t>
  </si>
  <si>
    <t>Specijalni ključevi</t>
  </si>
  <si>
    <t>Farbanje autoradione</t>
  </si>
  <si>
    <t>Crni bravarija</t>
  </si>
  <si>
    <t xml:space="preserve">Servisi i popravci autosmećara </t>
  </si>
  <si>
    <t xml:space="preserve">Geodetske usluge </t>
  </si>
  <si>
    <t>Usluge nadzora i projektantskog nadzora</t>
  </si>
  <si>
    <t>6.4.</t>
  </si>
  <si>
    <t>Razna specijalna ulja</t>
  </si>
  <si>
    <t>2.22.</t>
  </si>
  <si>
    <t>8.7.</t>
  </si>
  <si>
    <t>Zastave</t>
  </si>
  <si>
    <t>Vlastita sredstva</t>
  </si>
  <si>
    <t>Krediti</t>
  </si>
  <si>
    <t>Tuđa sredstva</t>
  </si>
  <si>
    <t>11.11.</t>
  </si>
  <si>
    <t xml:space="preserve">Procijenjena vrijednost </t>
  </si>
  <si>
    <t>Način nabave</t>
  </si>
  <si>
    <t>Procijenjena vrijednost</t>
  </si>
  <si>
    <t>Naziv predmeta nabave</t>
  </si>
  <si>
    <t>ugovor</t>
  </si>
  <si>
    <t>role</t>
  </si>
  <si>
    <t>set</t>
  </si>
  <si>
    <t>par</t>
  </si>
  <si>
    <t>usluga</t>
  </si>
  <si>
    <t>bag.nab.</t>
  </si>
  <si>
    <t>m3</t>
  </si>
  <si>
    <t>Tlakovac (betonski opločnik) d=6 cm u boji</t>
  </si>
  <si>
    <t>Zemlja za prekrivanje bočnica</t>
  </si>
  <si>
    <t>Windows</t>
  </si>
  <si>
    <t>Poslovni softver licence</t>
  </si>
  <si>
    <t>GRAD PULA</t>
  </si>
  <si>
    <t>3411000-0</t>
  </si>
  <si>
    <t>3413600-0</t>
  </si>
  <si>
    <t>2933100-0</t>
  </si>
  <si>
    <t>2931000-0</t>
  </si>
  <si>
    <t>2862100-0</t>
  </si>
  <si>
    <t>2945200-0</t>
  </si>
  <si>
    <t>3612100-0</t>
  </si>
  <si>
    <t>3023300-0</t>
  </si>
  <si>
    <t>3021700-0</t>
  </si>
  <si>
    <t>3021300-0</t>
  </si>
  <si>
    <t>3024800-0</t>
  </si>
  <si>
    <t>3024200-0</t>
  </si>
  <si>
    <t>3024900-0</t>
  </si>
  <si>
    <t>JN/GRAD</t>
  </si>
  <si>
    <t>Kamen za popločenje</t>
  </si>
  <si>
    <t>Razne zračnice</t>
  </si>
  <si>
    <t>10R 20</t>
  </si>
  <si>
    <t>11R 22,5</t>
  </si>
  <si>
    <t>8.5.</t>
  </si>
  <si>
    <t>8.16.</t>
  </si>
  <si>
    <t>21.4.</t>
  </si>
  <si>
    <t>21.5.</t>
  </si>
  <si>
    <t>Krovna konstrukcija radione</t>
  </si>
  <si>
    <t>PH/FZZO</t>
  </si>
  <si>
    <t>Održavanje poslovnog softvera</t>
  </si>
  <si>
    <t>mjesečno</t>
  </si>
  <si>
    <t>Laserski printer-plan i analiza/računovodstvo</t>
  </si>
  <si>
    <t>Gospodarsko vozilo</t>
  </si>
  <si>
    <t>Usluge auto dizalice</t>
  </si>
  <si>
    <t>Usluga dobave zemlje</t>
  </si>
  <si>
    <t>315 x 70 x 22,5</t>
  </si>
  <si>
    <t>265 X 70 X R16</t>
  </si>
  <si>
    <t>225 x 65 x R16</t>
  </si>
  <si>
    <t>215 x 75 x R17,5</t>
  </si>
  <si>
    <t>175 x 65 x 14</t>
  </si>
  <si>
    <t>155 x 80 x 12C</t>
  </si>
  <si>
    <t>Zbrinjavanje građevinskog otpada u kamenolomu Vidrijan</t>
  </si>
  <si>
    <t>Poklopci kanti za otpad</t>
  </si>
  <si>
    <t>Ostalo</t>
  </si>
  <si>
    <t>PH/FZZO/GP</t>
  </si>
  <si>
    <t xml:space="preserve">Pl. početak post. /pl. trajanje </t>
  </si>
  <si>
    <t>Telefonska centrala</t>
  </si>
  <si>
    <t>Laserski pisač</t>
  </si>
  <si>
    <t>Oficce MC</t>
  </si>
  <si>
    <t>lit/Kg</t>
  </si>
  <si>
    <t xml:space="preserve">Mast </t>
  </si>
  <si>
    <t>Razni ostali nespomenuti sitni inventar - komposteri</t>
  </si>
  <si>
    <t>Motori + mjenjači</t>
  </si>
  <si>
    <t>Zamjena i održ. mrežne i programske opreme</t>
  </si>
  <si>
    <t>Deratiz. i dezinsekcija</t>
  </si>
  <si>
    <t>Usluga zbrinjavanja čađe, akumulatora, filtarske ambalaže</t>
  </si>
  <si>
    <t>Izgradnja podzemnih kontejnera</t>
  </si>
  <si>
    <t>20.6.</t>
  </si>
  <si>
    <t>22.3.</t>
  </si>
  <si>
    <t>22.4.</t>
  </si>
  <si>
    <t>23.1.</t>
  </si>
  <si>
    <t>23.2.</t>
  </si>
  <si>
    <t>26.1.</t>
  </si>
  <si>
    <t>26.2.</t>
  </si>
  <si>
    <t>31.</t>
  </si>
  <si>
    <t>Analiza otpadnih voda s Valmada i Kaštijuna i analiza mulja, plina na Kaštijunu</t>
  </si>
  <si>
    <t>USLUGE ZAKUPNINA I NAJMA</t>
  </si>
  <si>
    <t>USLUGE ČIŠĆENJA PROSTORIJA</t>
  </si>
  <si>
    <t>18.3.</t>
  </si>
  <si>
    <t>18.4.</t>
  </si>
  <si>
    <t>18.5.</t>
  </si>
  <si>
    <t>18.6.</t>
  </si>
  <si>
    <t>18.7.</t>
  </si>
  <si>
    <t>21.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</si>
  <si>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</si>
  <si>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</si>
  <si>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</si>
  <si>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</si>
  <si>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</si>
  <si>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</si>
  <si>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</si>
  <si>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</si>
  <si>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t>21.14.</t>
  </si>
  <si>
    <t>21.15.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</si>
  <si>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</si>
  <si>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</si>
  <si>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</si>
  <si>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</si>
  <si>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</si>
  <si>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</si>
  <si>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</si>
  <si>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</si>
  <si>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24.1.</t>
  </si>
  <si>
    <t>24.2.</t>
  </si>
  <si>
    <t>27.1.</t>
  </si>
  <si>
    <t>27.2.</t>
  </si>
  <si>
    <t>27.3.</t>
  </si>
  <si>
    <t>27.4.</t>
  </si>
  <si>
    <t>Tretiranje stabala</t>
  </si>
  <si>
    <t>BANKARSKE USLUGE I PROVIZIJE</t>
  </si>
  <si>
    <t>PH / FZZO/GP</t>
  </si>
  <si>
    <t>Otvoreni kontejner 5 m3-baja</t>
  </si>
  <si>
    <t xml:space="preserve">Usluga košnje </t>
  </si>
  <si>
    <t>Sanacija odlagališta Kaštijun sredstvima EU i fonda za zaštitu okoliša.</t>
  </si>
  <si>
    <t>1.1</t>
  </si>
  <si>
    <t>1.2</t>
  </si>
  <si>
    <t>Izrada potrebne dokumentacije za sanaciju odlagališta</t>
  </si>
  <si>
    <t>Izrada dokumentacije za sortirnicu i kompostanu</t>
  </si>
  <si>
    <t>1</t>
  </si>
  <si>
    <t>2</t>
  </si>
  <si>
    <t>Ukupno 3.</t>
  </si>
  <si>
    <t xml:space="preserve">TROŠKOVI PROMIDŽBE  </t>
  </si>
  <si>
    <t>Šišač živice + puhalica</t>
  </si>
  <si>
    <t>Krčenje zemljišta (ručmo-strojno)</t>
  </si>
  <si>
    <t>jedn.nabava</t>
  </si>
  <si>
    <t>narudžba</t>
  </si>
  <si>
    <t>jednost.nab.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</si>
  <si>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</si>
  <si>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</si>
  <si>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</si>
  <si>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</si>
  <si>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</si>
  <si>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</si>
  <si>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</si>
  <si>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</si>
  <si>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</si>
  <si>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</si>
  <si>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</si>
  <si>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</si>
  <si>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</si>
  <si>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</si>
  <si>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</si>
  <si>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</si>
  <si>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</si>
  <si>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</si>
  <si>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</si>
  <si>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</si>
  <si>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</si>
  <si>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</si>
  <si>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</si>
  <si>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</si>
  <si>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</si>
  <si>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</si>
  <si>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</si>
  <si>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</si>
  <si>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</si>
  <si>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</si>
  <si>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</si>
  <si>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</si>
  <si>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</si>
  <si>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</si>
  <si>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</si>
  <si>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</si>
  <si>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</si>
  <si>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</si>
  <si>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</si>
  <si>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</si>
  <si>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</si>
  <si>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</si>
  <si>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</si>
  <si>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</si>
  <si>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</si>
  <si>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</si>
  <si>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</si>
  <si>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</si>
  <si>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</si>
  <si>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</si>
  <si>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</si>
  <si>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</si>
  <si>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</si>
  <si>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</si>
  <si>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</si>
  <si>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</si>
  <si>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</si>
  <si>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</si>
  <si>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</si>
  <si>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</si>
  <si>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</si>
  <si>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</si>
  <si>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</si>
  <si>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</si>
  <si>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</si>
  <si>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</si>
  <si>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</si>
  <si>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</si>
  <si>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</si>
  <si>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</si>
  <si>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</si>
  <si>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3. 1.</t>
  </si>
  <si>
    <t>Mala rotaciona kosilica</t>
  </si>
  <si>
    <t>Mini rovokopač 2t</t>
  </si>
  <si>
    <t>3.3.1.</t>
  </si>
  <si>
    <t>Autopodizač</t>
  </si>
  <si>
    <t>Radovi na sustavu navodnjavanja</t>
  </si>
  <si>
    <t xml:space="preserve">PROIZVODNE USLUGE SAMOSTALNIH OBRTNIKA </t>
  </si>
  <si>
    <t>Kamioncin do 3t-dupla kabina</t>
  </si>
  <si>
    <t>Grajfer</t>
  </si>
  <si>
    <t>Fax-skener</t>
  </si>
  <si>
    <t>205 X 70 X R17.5</t>
  </si>
  <si>
    <t>Kombinezon jednokratni</t>
  </si>
  <si>
    <t>Kosilica s pred. Kosištem</t>
  </si>
  <si>
    <t>Kamion-smećar</t>
  </si>
  <si>
    <t>21.16.</t>
  </si>
  <si>
    <t>21.17.</t>
  </si>
  <si>
    <t>1.2.</t>
  </si>
  <si>
    <t>1.1.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</si>
  <si>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</si>
  <si>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</si>
  <si>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</si>
  <si>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</si>
  <si>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</si>
  <si>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</si>
  <si>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</si>
  <si>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</si>
  <si>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</si>
  <si>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</si>
  <si>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</si>
  <si>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</si>
  <si>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</si>
  <si>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</si>
  <si>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</si>
  <si>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</si>
  <si>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</si>
  <si>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</si>
  <si>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3.2.11.</t>
  </si>
  <si>
    <t>3.2.13.</t>
  </si>
  <si>
    <t>3.2.10.</t>
  </si>
  <si>
    <t>3.3.2.</t>
  </si>
  <si>
    <t>3.3.3.</t>
  </si>
  <si>
    <t>3.3.4.</t>
  </si>
  <si>
    <t>3.4.1.</t>
  </si>
  <si>
    <t>3.4.2.</t>
  </si>
  <si>
    <t>3.4.3.</t>
  </si>
  <si>
    <t>3.4.4.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</si>
  <si>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</si>
  <si>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</si>
  <si>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</si>
  <si>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</si>
  <si>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</si>
  <si>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</si>
  <si>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</si>
  <si>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</si>
  <si>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</si>
  <si>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</si>
  <si>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</si>
  <si>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</si>
  <si>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3.5.13.</t>
  </si>
  <si>
    <t>Kratice:</t>
  </si>
  <si>
    <t>Pula Herculanea</t>
  </si>
  <si>
    <t>GP</t>
  </si>
  <si>
    <t>Grad PULA</t>
  </si>
  <si>
    <t>FZZO</t>
  </si>
  <si>
    <t>Fond za zaštitu okoliša i energetsku učinkovitost</t>
  </si>
  <si>
    <t>PH/FZZO/JLS</t>
  </si>
  <si>
    <t>JLS</t>
  </si>
  <si>
    <t>Jedinice lokalne samouprave</t>
  </si>
  <si>
    <t>Zbrinjavanje i obrada gl.otpada</t>
  </si>
  <si>
    <t>Savjetodavne usluge u području zaštite okoliša</t>
  </si>
  <si>
    <t>EKO OTOK-izgradnja</t>
  </si>
  <si>
    <t>Prvobitni plan</t>
  </si>
  <si>
    <t>Odstupanje od prvobitnog plana</t>
  </si>
  <si>
    <t xml:space="preserve">I. REBALANS PLANA NABAVE MATERIJALA I USLUGA PULA HERCULANEA 2019. </t>
  </si>
  <si>
    <t>II. REBALANS PLANA  INVESTICIJSKIH ULAGANJA PULA HERCULANEA 2019. GODINA</t>
  </si>
  <si>
    <t>Podzemne i polupodzemne posude</t>
  </si>
  <si>
    <t>Lesing</t>
  </si>
  <si>
    <t>3.1.10.</t>
  </si>
  <si>
    <t>Nadogradnje za vozila radi mjerenja, cerade za prektivanje vozila</t>
  </si>
  <si>
    <t>3.1.11.</t>
  </si>
  <si>
    <t>Rabljeno vozilo za prijevoz selektiranog otpada</t>
  </si>
  <si>
    <t>3.1.12.</t>
  </si>
  <si>
    <t>leaing</t>
  </si>
  <si>
    <t>3.1.13.</t>
  </si>
  <si>
    <r>
      <t>Čistilica-</t>
    </r>
    <r>
      <rPr>
        <sz val="11"/>
        <color indexed="10"/>
        <rFont val="Calibri"/>
        <family val="2"/>
      </rPr>
      <t>leasing</t>
    </r>
  </si>
  <si>
    <r>
      <t>Cisterna 6 m3</t>
    </r>
    <r>
      <rPr>
        <sz val="11"/>
        <color indexed="10"/>
        <rFont val="Calibri"/>
        <family val="2"/>
      </rPr>
      <t xml:space="preserve"> - leasing</t>
    </r>
  </si>
  <si>
    <t>Humus, treset, vulkanski kamen</t>
  </si>
  <si>
    <t>Plastične posude 120 i  240 l</t>
  </si>
  <si>
    <t>Kante za otpad (770 i 360 L)</t>
  </si>
  <si>
    <t>Plastične posude 60 i 80 l</t>
  </si>
  <si>
    <t>12.6.</t>
  </si>
  <si>
    <t>Prevozne usluge u cestovnom i zračnom prometu</t>
  </si>
  <si>
    <t>Servisi i popravci na vozilima zajedničkih službi</t>
  </si>
  <si>
    <t>Usluge najma građevinskih strojeva bagera</t>
  </si>
  <si>
    <t>21.18.</t>
  </si>
  <si>
    <t>21.19.</t>
  </si>
  <si>
    <t>Ostale usluge zbrinjavanja otpada -razno</t>
  </si>
  <si>
    <t>Zbrinjavanje otpada - Kaštjun</t>
  </si>
  <si>
    <t>Video nadzor podzemnih posuda</t>
  </si>
  <si>
    <r>
      <t xml:space="preserve">Usluga košnje  - </t>
    </r>
    <r>
      <rPr>
        <sz val="11"/>
        <color indexed="10"/>
        <rFont val="Calibri"/>
        <family val="2"/>
      </rPr>
      <t xml:space="preserve">greška </t>
    </r>
    <r>
      <rPr>
        <sz val="11"/>
        <rFont val="Calibri"/>
        <family val="2"/>
      </rPr>
      <t>već je na  13.6,</t>
    </r>
  </si>
  <si>
    <t>Investicije ukupno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</si>
</sst>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00"/>
    <numFmt numFmtId="168" formatCode="0.0"/>
    <numFmt numFmtId="169" formatCode="#,##0.0"/>
    <numFmt numFmtId="170" formatCode="#,##0.00\ _k_n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.5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.5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/>
      <top style="thin">
        <color indexed="23"/>
      </top>
      <bottom/>
    </border>
    <border>
      <left style="thin"/>
      <right/>
      <top style="thin">
        <color indexed="23"/>
      </top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>
        <color indexed="2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medium"/>
      <bottom/>
    </border>
    <border>
      <left style="thin"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right" vertical="top"/>
    </xf>
    <xf numFmtId="0" fontId="6" fillId="35" borderId="12" xfId="0" applyFont="1" applyFill="1" applyBorder="1" applyAlignment="1">
      <alignment wrapText="1"/>
    </xf>
    <xf numFmtId="0" fontId="1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10" xfId="57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right" vertical="top"/>
    </xf>
    <xf numFmtId="17" fontId="2" fillId="0" borderId="13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 vertical="top"/>
    </xf>
    <xf numFmtId="4" fontId="6" fillId="34" borderId="10" xfId="0" applyNumberFormat="1" applyFont="1" applyFill="1" applyBorder="1" applyAlignment="1">
      <alignment horizontal="right" vertical="top"/>
    </xf>
    <xf numFmtId="1" fontId="6" fillId="34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center" vertical="top"/>
    </xf>
    <xf numFmtId="1" fontId="2" fillId="35" borderId="10" xfId="0" applyNumberFormat="1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1" fontId="7" fillId="34" borderId="10" xfId="0" applyNumberFormat="1" applyFont="1" applyFill="1" applyBorder="1" applyAlignment="1">
      <alignment vertical="top"/>
    </xf>
    <xf numFmtId="1" fontId="2" fillId="0" borderId="10" xfId="57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vertical="top"/>
    </xf>
    <xf numFmtId="4" fontId="6" fillId="35" borderId="10" xfId="0" applyNumberFormat="1" applyFont="1" applyFill="1" applyBorder="1" applyAlignment="1">
      <alignment vertical="top"/>
    </xf>
    <xf numFmtId="0" fontId="6" fillId="35" borderId="12" xfId="0" applyFont="1" applyFill="1" applyBorder="1" applyAlignment="1">
      <alignment horizontal="center" vertical="top"/>
    </xf>
    <xf numFmtId="4" fontId="6" fillId="35" borderId="12" xfId="0" applyNumberFormat="1" applyFont="1" applyFill="1" applyBorder="1" applyAlignment="1">
      <alignment vertical="top"/>
    </xf>
    <xf numFmtId="49" fontId="6" fillId="35" borderId="12" xfId="0" applyNumberFormat="1" applyFont="1" applyFill="1" applyBorder="1" applyAlignment="1">
      <alignment horizontal="right" vertical="top"/>
    </xf>
    <xf numFmtId="0" fontId="6" fillId="35" borderId="13" xfId="0" applyFont="1" applyFill="1" applyBorder="1" applyAlignment="1">
      <alignment horizontal="right" vertical="top"/>
    </xf>
    <xf numFmtId="14" fontId="2" fillId="0" borderId="13" xfId="0" applyNumberFormat="1" applyFont="1" applyFill="1" applyBorder="1" applyAlignment="1">
      <alignment horizontal="right" vertical="top"/>
    </xf>
    <xf numFmtId="49" fontId="6" fillId="34" borderId="13" xfId="0" applyNumberFormat="1" applyFont="1" applyFill="1" applyBorder="1" applyAlignment="1">
      <alignment horizontal="right" vertical="top"/>
    </xf>
    <xf numFmtId="49" fontId="2" fillId="0" borderId="13" xfId="0" applyNumberFormat="1" applyFont="1" applyBorder="1" applyAlignment="1">
      <alignment horizontal="right" vertical="top"/>
    </xf>
    <xf numFmtId="49" fontId="10" fillId="34" borderId="13" xfId="0" applyNumberFormat="1" applyFont="1" applyFill="1" applyBorder="1" applyAlignment="1">
      <alignment horizontal="right" vertical="top"/>
    </xf>
    <xf numFmtId="0" fontId="6" fillId="34" borderId="13" xfId="0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left" vertical="justify"/>
    </xf>
    <xf numFmtId="4" fontId="2" fillId="34" borderId="10" xfId="0" applyNumberFormat="1" applyFont="1" applyFill="1" applyBorder="1" applyAlignment="1">
      <alignment horizontal="left" vertical="justify"/>
    </xf>
    <xf numFmtId="4" fontId="2" fillId="34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6" fillId="35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/>
    </xf>
    <xf numFmtId="49" fontId="2" fillId="34" borderId="14" xfId="0" applyNumberFormat="1" applyFont="1" applyFill="1" applyBorder="1" applyAlignment="1">
      <alignment horizontal="right" vertical="top"/>
    </xf>
    <xf numFmtId="0" fontId="2" fillId="34" borderId="15" xfId="0" applyFont="1" applyFill="1" applyBorder="1" applyAlignment="1">
      <alignment wrapText="1"/>
    </xf>
    <xf numFmtId="0" fontId="2" fillId="34" borderId="15" xfId="0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/>
    </xf>
    <xf numFmtId="4" fontId="2" fillId="34" borderId="16" xfId="0" applyNumberFormat="1" applyFont="1" applyFill="1" applyBorder="1" applyAlignment="1">
      <alignment/>
    </xf>
    <xf numFmtId="49" fontId="2" fillId="34" borderId="16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/>
    </xf>
    <xf numFmtId="49" fontId="2" fillId="0" borderId="18" xfId="59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left" shrinkToFit="1"/>
    </xf>
    <xf numFmtId="49" fontId="2" fillId="0" borderId="1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justify" wrapText="1"/>
    </xf>
    <xf numFmtId="49" fontId="2" fillId="0" borderId="18" xfId="59" applyNumberFormat="1" applyFont="1" applyFill="1" applyBorder="1" applyAlignment="1">
      <alignment horizontal="right" vertical="justify"/>
    </xf>
    <xf numFmtId="4" fontId="14" fillId="0" borderId="10" xfId="0" applyNumberFormat="1" applyFont="1" applyFill="1" applyBorder="1" applyAlignment="1">
      <alignment horizontal="left" vertical="justify" shrinkToFit="1"/>
    </xf>
    <xf numFmtId="49" fontId="2" fillId="0" borderId="18" xfId="0" applyNumberFormat="1" applyFont="1" applyFill="1" applyBorder="1" applyAlignment="1">
      <alignment horizontal="right" vertical="top" wrapText="1"/>
    </xf>
    <xf numFmtId="4" fontId="14" fillId="0" borderId="10" xfId="0" applyNumberFormat="1" applyFont="1" applyFill="1" applyBorder="1" applyAlignment="1">
      <alignment horizontal="left" vertical="top" shrinkToFit="1"/>
    </xf>
    <xf numFmtId="49" fontId="2" fillId="0" borderId="10" xfId="0" applyNumberFormat="1" applyFont="1" applyFill="1" applyBorder="1" applyAlignment="1">
      <alignment horizontal="left" vertical="justify" wrapText="1"/>
    </xf>
    <xf numFmtId="0" fontId="14" fillId="0" borderId="10" xfId="0" applyFont="1" applyFill="1" applyBorder="1" applyAlignment="1">
      <alignment horizontal="left" shrinkToFit="1"/>
    </xf>
    <xf numFmtId="49" fontId="2" fillId="0" borderId="18" xfId="0" applyNumberFormat="1" applyFont="1" applyFill="1" applyBorder="1" applyAlignment="1">
      <alignment horizontal="right" vertical="justify"/>
    </xf>
    <xf numFmtId="0" fontId="14" fillId="0" borderId="10" xfId="0" applyFont="1" applyFill="1" applyBorder="1" applyAlignment="1">
      <alignment horizontal="left" vertical="justify" shrinkToFit="1"/>
    </xf>
    <xf numFmtId="0" fontId="2" fillId="34" borderId="13" xfId="0" applyFont="1" applyFill="1" applyBorder="1" applyAlignment="1">
      <alignment horizontal="right" vertical="top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8" xfId="59" applyNumberFormat="1" applyFont="1" applyFill="1" applyBorder="1" applyAlignment="1">
      <alignment horizontal="right"/>
    </xf>
    <xf numFmtId="4" fontId="14" fillId="34" borderId="10" xfId="0" applyNumberFormat="1" applyFont="1" applyFill="1" applyBorder="1" applyAlignment="1">
      <alignment horizontal="left" shrinkToFit="1"/>
    </xf>
    <xf numFmtId="49" fontId="2" fillId="34" borderId="13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left" shrinkToFit="1"/>
    </xf>
    <xf numFmtId="16" fontId="2" fillId="0" borderId="13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4" fillId="34" borderId="10" xfId="0" applyFont="1" applyFill="1" applyBorder="1" applyAlignment="1">
      <alignment horizontal="left" shrinkToFit="1"/>
    </xf>
    <xf numFmtId="0" fontId="2" fillId="0" borderId="18" xfId="0" applyFont="1" applyFill="1" applyBorder="1" applyAlignment="1">
      <alignment horizontal="right"/>
    </xf>
    <xf numFmtId="0" fontId="14" fillId="0" borderId="10" xfId="57" applyNumberFormat="1" applyFont="1" applyFill="1" applyBorder="1" applyAlignment="1">
      <alignment horizontal="left" shrinkToFit="1"/>
    </xf>
    <xf numFmtId="0" fontId="2" fillId="34" borderId="10" xfId="0" applyFont="1" applyFill="1" applyBorder="1" applyAlignment="1">
      <alignment horizontal="center" vertical="justify"/>
    </xf>
    <xf numFmtId="49" fontId="2" fillId="34" borderId="18" xfId="59" applyNumberFormat="1" applyFont="1" applyFill="1" applyBorder="1" applyAlignment="1">
      <alignment horizontal="right" vertical="justify"/>
    </xf>
    <xf numFmtId="0" fontId="14" fillId="34" borderId="10" xfId="0" applyFont="1" applyFill="1" applyBorder="1" applyAlignment="1">
      <alignment horizontal="left" vertical="justify" shrinkToFit="1"/>
    </xf>
    <xf numFmtId="49" fontId="2" fillId="0" borderId="10" xfId="0" applyNumberFormat="1" applyFont="1" applyFill="1" applyBorder="1" applyAlignment="1">
      <alignment horizontal="right" vertical="justify"/>
    </xf>
    <xf numFmtId="49" fontId="14" fillId="0" borderId="10" xfId="0" applyNumberFormat="1" applyFont="1" applyFill="1" applyBorder="1" applyAlignment="1">
      <alignment horizontal="left" vertical="justify" shrinkToFit="1"/>
    </xf>
    <xf numFmtId="0" fontId="2" fillId="0" borderId="10" xfId="0" applyFont="1" applyFill="1" applyBorder="1" applyAlignment="1">
      <alignment vertical="justify"/>
    </xf>
    <xf numFmtId="4" fontId="14" fillId="34" borderId="10" xfId="0" applyNumberFormat="1" applyFont="1" applyFill="1" applyBorder="1" applyAlignment="1">
      <alignment horizontal="left" vertical="justify" shrinkToFit="1"/>
    </xf>
    <xf numFmtId="49" fontId="2" fillId="33" borderId="13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/>
    </xf>
    <xf numFmtId="49" fontId="2" fillId="33" borderId="18" xfId="59" applyNumberFormat="1" applyFont="1" applyFill="1" applyBorder="1" applyAlignment="1">
      <alignment horizontal="right"/>
    </xf>
    <xf numFmtId="4" fontId="14" fillId="33" borderId="10" xfId="0" applyNumberFormat="1" applyFont="1" applyFill="1" applyBorder="1" applyAlignment="1">
      <alignment horizontal="left" shrinkToFit="1"/>
    </xf>
    <xf numFmtId="0" fontId="2" fillId="0" borderId="10" xfId="0" applyFont="1" applyBorder="1" applyAlignment="1">
      <alignment horizontal="center"/>
    </xf>
    <xf numFmtId="49" fontId="2" fillId="0" borderId="18" xfId="59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left" shrinkToFit="1"/>
    </xf>
    <xf numFmtId="0" fontId="6" fillId="35" borderId="11" xfId="0" applyFont="1" applyFill="1" applyBorder="1" applyAlignment="1">
      <alignment horizontal="right" vertical="top"/>
    </xf>
    <xf numFmtId="0" fontId="6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left"/>
    </xf>
    <xf numFmtId="49" fontId="6" fillId="35" borderId="19" xfId="0" applyNumberFormat="1" applyFont="1" applyFill="1" applyBorder="1" applyAlignment="1">
      <alignment horizontal="right"/>
    </xf>
    <xf numFmtId="4" fontId="2" fillId="34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left" vertical="justify"/>
    </xf>
    <xf numFmtId="4" fontId="2" fillId="0" borderId="21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justify"/>
    </xf>
    <xf numFmtId="4" fontId="2" fillId="34" borderId="21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0" borderId="21" xfId="57" applyNumberFormat="1" applyFont="1" applyFill="1" applyBorder="1" applyAlignment="1">
      <alignment horizontal="left"/>
    </xf>
    <xf numFmtId="0" fontId="2" fillId="34" borderId="21" xfId="0" applyFont="1" applyFill="1" applyBorder="1" applyAlignment="1">
      <alignment horizontal="left" vertical="justify"/>
    </xf>
    <xf numFmtId="49" fontId="2" fillId="0" borderId="21" xfId="0" applyNumberFormat="1" applyFont="1" applyFill="1" applyBorder="1" applyAlignment="1">
      <alignment horizontal="left" vertical="justify"/>
    </xf>
    <xf numFmtId="4" fontId="2" fillId="34" borderId="21" xfId="0" applyNumberFormat="1" applyFont="1" applyFill="1" applyBorder="1" applyAlignment="1">
      <alignment horizontal="left" vertical="justify"/>
    </xf>
    <xf numFmtId="4" fontId="2" fillId="33" borderId="21" xfId="0" applyNumberFormat="1" applyFont="1" applyFill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4" fontId="6" fillId="35" borderId="22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center" vertical="top"/>
    </xf>
    <xf numFmtId="49" fontId="2" fillId="0" borderId="10" xfId="59" applyNumberFormat="1" applyFont="1" applyFill="1" applyBorder="1" applyAlignment="1">
      <alignment horizontal="right" vertical="top"/>
    </xf>
    <xf numFmtId="4" fontId="2" fillId="0" borderId="10" xfId="59" applyNumberFormat="1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4" fontId="2" fillId="0" borderId="10" xfId="57" applyNumberFormat="1" applyFont="1" applyFill="1" applyBorder="1" applyAlignment="1">
      <alignment vertical="top"/>
    </xf>
    <xf numFmtId="4" fontId="6" fillId="35" borderId="23" xfId="59" applyNumberFormat="1" applyFont="1" applyFill="1" applyBorder="1" applyAlignment="1">
      <alignment vertical="top"/>
    </xf>
    <xf numFmtId="49" fontId="6" fillId="35" borderId="10" xfId="59" applyNumberFormat="1" applyFont="1" applyFill="1" applyBorder="1" applyAlignment="1">
      <alignment horizontal="right" vertical="top"/>
    </xf>
    <xf numFmtId="4" fontId="2" fillId="35" borderId="10" xfId="0" applyNumberFormat="1" applyFont="1" applyFill="1" applyBorder="1" applyAlignment="1">
      <alignment vertical="top"/>
    </xf>
    <xf numFmtId="4" fontId="6" fillId="34" borderId="10" xfId="59" applyNumberFormat="1" applyFont="1" applyFill="1" applyBorder="1" applyAlignment="1">
      <alignment vertical="top"/>
    </xf>
    <xf numFmtId="49" fontId="6" fillId="34" borderId="10" xfId="59" applyNumberFormat="1" applyFont="1" applyFill="1" applyBorder="1" applyAlignment="1">
      <alignment horizontal="right" vertical="top"/>
    </xf>
    <xf numFmtId="49" fontId="2" fillId="35" borderId="10" xfId="0" applyNumberFormat="1" applyFont="1" applyFill="1" applyBorder="1" applyAlignment="1">
      <alignment horizontal="right" vertical="top"/>
    </xf>
    <xf numFmtId="4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horizontal="center" vertical="top"/>
    </xf>
    <xf numFmtId="49" fontId="7" fillId="34" borderId="10" xfId="59" applyNumberFormat="1" applyFont="1" applyFill="1" applyBorder="1" applyAlignment="1">
      <alignment horizontal="right" vertical="top"/>
    </xf>
    <xf numFmtId="49" fontId="6" fillId="34" borderId="10" xfId="0" applyNumberFormat="1" applyFont="1" applyFill="1" applyBorder="1" applyAlignment="1">
      <alignment horizontal="right" vertical="top"/>
    </xf>
    <xf numFmtId="49" fontId="6" fillId="35" borderId="10" xfId="0" applyNumberFormat="1" applyFont="1" applyFill="1" applyBorder="1" applyAlignment="1">
      <alignment horizontal="right" vertical="top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vertical="top"/>
    </xf>
    <xf numFmtId="0" fontId="6" fillId="35" borderId="13" xfId="0" applyFont="1" applyFill="1" applyBorder="1" applyAlignment="1">
      <alignment horizontal="right" vertical="top"/>
    </xf>
    <xf numFmtId="49" fontId="12" fillId="34" borderId="13" xfId="0" applyNumberFormat="1" applyFont="1" applyFill="1" applyBorder="1" applyAlignment="1">
      <alignment horizontal="right" vertical="top"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top" wrapText="1"/>
    </xf>
    <xf numFmtId="49" fontId="6" fillId="35" borderId="10" xfId="59" applyNumberFormat="1" applyFont="1" applyFill="1" applyBorder="1" applyAlignment="1">
      <alignment horizontal="right" vertical="top"/>
    </xf>
    <xf numFmtId="4" fontId="2" fillId="0" borderId="23" xfId="59" applyNumberFormat="1" applyFont="1" applyFill="1" applyBorder="1" applyAlignment="1">
      <alignment vertical="top"/>
    </xf>
    <xf numFmtId="4" fontId="12" fillId="34" borderId="10" xfId="0" applyNumberFormat="1" applyFont="1" applyFill="1" applyBorder="1" applyAlignment="1">
      <alignment horizontal="right" vertical="top"/>
    </xf>
    <xf numFmtId="4" fontId="12" fillId="34" borderId="24" xfId="59" applyNumberFormat="1" applyFont="1" applyFill="1" applyBorder="1" applyAlignment="1">
      <alignment vertical="top"/>
    </xf>
    <xf numFmtId="4" fontId="12" fillId="34" borderId="25" xfId="59" applyNumberFormat="1" applyFont="1" applyFill="1" applyBorder="1" applyAlignment="1">
      <alignment vertical="top"/>
    </xf>
    <xf numFmtId="4" fontId="6" fillId="35" borderId="23" xfId="59" applyNumberFormat="1" applyFont="1" applyFill="1" applyBorder="1" applyAlignment="1">
      <alignment horizontal="right" vertical="top"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left" shrinkToFit="1"/>
    </xf>
    <xf numFmtId="0" fontId="38" fillId="0" borderId="10" xfId="0" applyFont="1" applyFill="1" applyBorder="1" applyAlignment="1">
      <alignment horizontal="left"/>
    </xf>
    <xf numFmtId="49" fontId="38" fillId="0" borderId="10" xfId="0" applyNumberFormat="1" applyFont="1" applyFill="1" applyBorder="1" applyAlignment="1">
      <alignment horizontal="left" vertical="justify"/>
    </xf>
    <xf numFmtId="4" fontId="52" fillId="0" borderId="10" xfId="0" applyNumberFormat="1" applyFont="1" applyFill="1" applyBorder="1" applyAlignment="1">
      <alignment horizontal="left"/>
    </xf>
    <xf numFmtId="0" fontId="38" fillId="0" borderId="13" xfId="0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left" shrinkToFit="1"/>
    </xf>
    <xf numFmtId="1" fontId="2" fillId="0" borderId="0" xfId="0" applyNumberFormat="1" applyFont="1" applyFill="1" applyAlignment="1">
      <alignment/>
    </xf>
    <xf numFmtId="1" fontId="2" fillId="34" borderId="1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 horizontal="right" vertical="top"/>
    </xf>
    <xf numFmtId="1" fontId="2" fillId="34" borderId="10" xfId="0" applyNumberFormat="1" applyFont="1" applyFill="1" applyBorder="1" applyAlignment="1">
      <alignment horizontal="right" vertical="top"/>
    </xf>
    <xf numFmtId="1" fontId="2" fillId="34" borderId="10" xfId="0" applyNumberFormat="1" applyFont="1" applyFill="1" applyBorder="1" applyAlignment="1">
      <alignment vertical="top"/>
    </xf>
    <xf numFmtId="1" fontId="2" fillId="34" borderId="10" xfId="59" applyNumberFormat="1" applyFont="1" applyFill="1" applyBorder="1" applyAlignment="1">
      <alignment vertical="top"/>
    </xf>
    <xf numFmtId="1" fontId="38" fillId="0" borderId="10" xfId="0" applyNumberFormat="1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" fontId="6" fillId="35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34" borderId="1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38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10" xfId="59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right" vertical="top"/>
    </xf>
    <xf numFmtId="3" fontId="2" fillId="34" borderId="10" xfId="59" applyNumberFormat="1" applyFont="1" applyFill="1" applyBorder="1" applyAlignment="1">
      <alignment vertical="top"/>
    </xf>
    <xf numFmtId="3" fontId="2" fillId="34" borderId="10" xfId="0" applyNumberFormat="1" applyFont="1" applyFill="1" applyBorder="1" applyAlignment="1">
      <alignment vertical="top"/>
    </xf>
    <xf numFmtId="3" fontId="38" fillId="0" borderId="10" xfId="59" applyNumberFormat="1" applyFont="1" applyFill="1" applyBorder="1" applyAlignment="1">
      <alignment vertical="top"/>
    </xf>
    <xf numFmtId="3" fontId="38" fillId="34" borderId="10" xfId="59" applyNumberFormat="1" applyFont="1" applyFill="1" applyBorder="1" applyAlignment="1">
      <alignment vertical="top"/>
    </xf>
    <xf numFmtId="3" fontId="2" fillId="0" borderId="10" xfId="57" applyNumberFormat="1" applyFont="1" applyFill="1" applyBorder="1" applyAlignment="1">
      <alignment vertical="top"/>
    </xf>
    <xf numFmtId="3" fontId="38" fillId="33" borderId="10" xfId="59" applyNumberFormat="1" applyFont="1" applyFill="1" applyBorder="1" applyAlignment="1">
      <alignment vertical="top"/>
    </xf>
    <xf numFmtId="3" fontId="6" fillId="35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35" borderId="10" xfId="59" applyNumberFormat="1" applyFont="1" applyFill="1" applyBorder="1" applyAlignment="1">
      <alignment vertical="top"/>
    </xf>
    <xf numFmtId="3" fontId="12" fillId="34" borderId="10" xfId="59" applyNumberFormat="1" applyFont="1" applyFill="1" applyBorder="1" applyAlignment="1">
      <alignment vertical="top"/>
    </xf>
    <xf numFmtId="3" fontId="6" fillId="35" borderId="10" xfId="0" applyNumberFormat="1" applyFont="1" applyFill="1" applyBorder="1" applyAlignment="1">
      <alignment vertical="top"/>
    </xf>
    <xf numFmtId="3" fontId="6" fillId="34" borderId="10" xfId="59" applyNumberFormat="1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vertical="top"/>
    </xf>
    <xf numFmtId="3" fontId="7" fillId="34" borderId="10" xfId="0" applyNumberFormat="1" applyFont="1" applyFill="1" applyBorder="1" applyAlignment="1">
      <alignment vertical="top"/>
    </xf>
    <xf numFmtId="3" fontId="6" fillId="34" borderId="10" xfId="0" applyNumberFormat="1" applyFont="1" applyFill="1" applyBorder="1" applyAlignment="1">
      <alignment horizontal="right" vertical="top"/>
    </xf>
    <xf numFmtId="3" fontId="6" fillId="34" borderId="10" xfId="0" applyNumberFormat="1" applyFont="1" applyFill="1" applyBorder="1" applyAlignment="1">
      <alignment vertical="top"/>
    </xf>
    <xf numFmtId="3" fontId="6" fillId="35" borderId="12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35" borderId="10" xfId="59" applyNumberFormat="1" applyFont="1" applyFill="1" applyBorder="1" applyAlignment="1">
      <alignment vertical="top"/>
    </xf>
    <xf numFmtId="3" fontId="12" fillId="34" borderId="25" xfId="59" applyNumberFormat="1" applyFont="1" applyFill="1" applyBorder="1" applyAlignment="1">
      <alignment vertical="top"/>
    </xf>
    <xf numFmtId="3" fontId="2" fillId="34" borderId="1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Alignment="1">
      <alignment/>
    </xf>
    <xf numFmtId="3" fontId="2" fillId="0" borderId="10" xfId="59" applyNumberFormat="1" applyFont="1" applyBorder="1" applyAlignment="1">
      <alignment vertical="top"/>
    </xf>
    <xf numFmtId="3" fontId="2" fillId="0" borderId="10" xfId="59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 horizontal="left"/>
    </xf>
    <xf numFmtId="49" fontId="38" fillId="34" borderId="18" xfId="59" applyNumberFormat="1" applyFont="1" applyFill="1" applyBorder="1" applyAlignment="1">
      <alignment horizontal="right"/>
    </xf>
    <xf numFmtId="4" fontId="38" fillId="34" borderId="21" xfId="0" applyNumberFormat="1" applyFont="1" applyFill="1" applyBorder="1" applyAlignment="1">
      <alignment horizontal="left"/>
    </xf>
    <xf numFmtId="4" fontId="56" fillId="34" borderId="10" xfId="0" applyNumberFormat="1" applyFont="1" applyFill="1" applyBorder="1" applyAlignment="1">
      <alignment horizontal="left" shrinkToFit="1"/>
    </xf>
    <xf numFmtId="4" fontId="56" fillId="0" borderId="10" xfId="0" applyNumberFormat="1" applyFont="1" applyFill="1" applyBorder="1" applyAlignment="1">
      <alignment horizontal="left" vertical="top" shrinkToFit="1"/>
    </xf>
    <xf numFmtId="49" fontId="6" fillId="34" borderId="13" xfId="0" applyNumberFormat="1" applyFont="1" applyFill="1" applyBorder="1" applyAlignment="1">
      <alignment horizontal="right" vertical="top"/>
    </xf>
    <xf numFmtId="49" fontId="6" fillId="35" borderId="13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4" fontId="6" fillId="0" borderId="23" xfId="0" applyNumberFormat="1" applyFont="1" applyFill="1" applyBorder="1" applyAlignment="1">
      <alignment horizontal="right" vertical="top"/>
    </xf>
    <xf numFmtId="4" fontId="1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4" fontId="6" fillId="0" borderId="26" xfId="0" applyNumberFormat="1" applyFont="1" applyFill="1" applyBorder="1" applyAlignment="1">
      <alignment horizontal="right" vertical="top"/>
    </xf>
    <xf numFmtId="4" fontId="6" fillId="0" borderId="26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vertical="top"/>
    </xf>
    <xf numFmtId="4" fontId="6" fillId="0" borderId="27" xfId="0" applyNumberFormat="1" applyFont="1" applyFill="1" applyBorder="1" applyAlignment="1">
      <alignment horizontal="right" vertical="top"/>
    </xf>
    <xf numFmtId="4" fontId="6" fillId="0" borderId="27" xfId="0" applyNumberFormat="1" applyFont="1" applyFill="1" applyBorder="1" applyAlignment="1">
      <alignment horizontal="right" vertical="top"/>
    </xf>
    <xf numFmtId="3" fontId="6" fillId="0" borderId="27" xfId="0" applyNumberFormat="1" applyFont="1" applyFill="1" applyBorder="1" applyAlignment="1">
      <alignment vertical="top"/>
    </xf>
    <xf numFmtId="4" fontId="53" fillId="0" borderId="27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/>
    </xf>
    <xf numFmtId="0" fontId="38" fillId="0" borderId="10" xfId="0" applyFont="1" applyFill="1" applyBorder="1" applyAlignment="1">
      <alignment horizontal="left" vertical="justify"/>
    </xf>
    <xf numFmtId="4" fontId="53" fillId="0" borderId="23" xfId="0" applyNumberFormat="1" applyFont="1" applyFill="1" applyBorder="1" applyAlignment="1">
      <alignment horizontal="right" vertical="top"/>
    </xf>
    <xf numFmtId="0" fontId="52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34" borderId="1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left" vertical="justify"/>
    </xf>
    <xf numFmtId="3" fontId="57" fillId="0" borderId="0" xfId="0" applyNumberFormat="1" applyFont="1" applyFill="1" applyAlignment="1">
      <alignment/>
    </xf>
    <xf numFmtId="3" fontId="2" fillId="35" borderId="21" xfId="59" applyNumberFormat="1" applyFont="1" applyFill="1" applyBorder="1" applyAlignment="1">
      <alignment vertical="top"/>
    </xf>
    <xf numFmtId="3" fontId="2" fillId="34" borderId="21" xfId="0" applyNumberFormat="1" applyFont="1" applyFill="1" applyBorder="1" applyAlignment="1">
      <alignment vertical="top"/>
    </xf>
    <xf numFmtId="3" fontId="2" fillId="34" borderId="21" xfId="59" applyNumberFormat="1" applyFont="1" applyFill="1" applyBorder="1" applyAlignment="1">
      <alignment vertical="top"/>
    </xf>
    <xf numFmtId="3" fontId="2" fillId="35" borderId="21" xfId="0" applyNumberFormat="1" applyFont="1" applyFill="1" applyBorder="1" applyAlignment="1">
      <alignment vertical="top"/>
    </xf>
    <xf numFmtId="3" fontId="2" fillId="35" borderId="22" xfId="0" applyNumberFormat="1" applyFont="1" applyFill="1" applyBorder="1" applyAlignment="1">
      <alignment vertical="top"/>
    </xf>
    <xf numFmtId="3" fontId="2" fillId="35" borderId="18" xfId="59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 vertical="top"/>
    </xf>
    <xf numFmtId="3" fontId="2" fillId="0" borderId="28" xfId="0" applyNumberFormat="1" applyFont="1" applyFill="1" applyBorder="1" applyAlignment="1">
      <alignment vertical="top"/>
    </xf>
    <xf numFmtId="3" fontId="2" fillId="0" borderId="29" xfId="0" applyNumberFormat="1" applyFont="1" applyFill="1" applyBorder="1" applyAlignment="1">
      <alignment vertical="top"/>
    </xf>
    <xf numFmtId="3" fontId="18" fillId="34" borderId="30" xfId="59" applyNumberFormat="1" applyFont="1" applyFill="1" applyBorder="1" applyAlignment="1">
      <alignment vertical="top"/>
    </xf>
    <xf numFmtId="3" fontId="2" fillId="34" borderId="18" xfId="0" applyNumberFormat="1" applyFont="1" applyFill="1" applyBorder="1" applyAlignment="1">
      <alignment vertical="top"/>
    </xf>
    <xf numFmtId="3" fontId="2" fillId="34" borderId="18" xfId="59" applyNumberFormat="1" applyFont="1" applyFill="1" applyBorder="1" applyAlignment="1">
      <alignment vertical="top"/>
    </xf>
    <xf numFmtId="3" fontId="7" fillId="0" borderId="18" xfId="0" applyNumberFormat="1" applyFont="1" applyFill="1" applyBorder="1" applyAlignment="1">
      <alignment vertical="top"/>
    </xf>
    <xf numFmtId="3" fontId="2" fillId="35" borderId="18" xfId="0" applyNumberFormat="1" applyFont="1" applyFill="1" applyBorder="1" applyAlignment="1">
      <alignment vertical="top"/>
    </xf>
    <xf numFmtId="3" fontId="2" fillId="35" borderId="19" xfId="0" applyNumberFormat="1" applyFont="1" applyFill="1" applyBorder="1" applyAlignment="1">
      <alignment vertical="top"/>
    </xf>
    <xf numFmtId="3" fontId="6" fillId="35" borderId="13" xfId="59" applyNumberFormat="1" applyFont="1" applyFill="1" applyBorder="1" applyAlignment="1">
      <alignment vertical="top"/>
    </xf>
    <xf numFmtId="4" fontId="6" fillId="0" borderId="13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4" fontId="12" fillId="34" borderId="13" xfId="0" applyNumberFormat="1" applyFont="1" applyFill="1" applyBorder="1" applyAlignment="1">
      <alignment horizontal="right" vertical="top"/>
    </xf>
    <xf numFmtId="3" fontId="18" fillId="34" borderId="21" xfId="59" applyNumberFormat="1" applyFont="1" applyFill="1" applyBorder="1" applyAlignment="1">
      <alignment vertical="top"/>
    </xf>
    <xf numFmtId="0" fontId="6" fillId="35" borderId="13" xfId="0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right" vertical="top"/>
    </xf>
    <xf numFmtId="1" fontId="6" fillId="34" borderId="13" xfId="0" applyNumberFormat="1" applyFont="1" applyFill="1" applyBorder="1" applyAlignment="1">
      <alignment horizontal="right" vertical="top"/>
    </xf>
    <xf numFmtId="1" fontId="2" fillId="35" borderId="13" xfId="0" applyNumberFormat="1" applyFont="1" applyFill="1" applyBorder="1" applyAlignment="1">
      <alignment vertical="top"/>
    </xf>
    <xf numFmtId="1" fontId="7" fillId="34" borderId="13" xfId="0" applyNumberFormat="1" applyFont="1" applyFill="1" applyBorder="1" applyAlignment="1">
      <alignment vertical="top"/>
    </xf>
    <xf numFmtId="3" fontId="7" fillId="34" borderId="21" xfId="0" applyNumberFormat="1" applyFont="1" applyFill="1" applyBorder="1" applyAlignment="1">
      <alignment vertical="top"/>
    </xf>
    <xf numFmtId="1" fontId="2" fillId="0" borderId="13" xfId="0" applyNumberFormat="1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right" vertical="top" wrapText="1"/>
    </xf>
    <xf numFmtId="3" fontId="2" fillId="34" borderId="21" xfId="0" applyNumberFormat="1" applyFont="1" applyFill="1" applyBorder="1" applyAlignment="1">
      <alignment horizontal="right" vertical="top"/>
    </xf>
    <xf numFmtId="1" fontId="2" fillId="0" borderId="13" xfId="57" applyNumberFormat="1" applyFont="1" applyFill="1" applyBorder="1" applyAlignment="1">
      <alignment vertical="top"/>
    </xf>
    <xf numFmtId="4" fontId="6" fillId="34" borderId="13" xfId="0" applyNumberFormat="1" applyFont="1" applyFill="1" applyBorder="1" applyAlignment="1">
      <alignment horizontal="right" vertical="top"/>
    </xf>
    <xf numFmtId="4" fontId="6" fillId="34" borderId="13" xfId="0" applyNumberFormat="1" applyFont="1" applyFill="1" applyBorder="1" applyAlignment="1">
      <alignment vertical="top"/>
    </xf>
    <xf numFmtId="4" fontId="6" fillId="35" borderId="13" xfId="0" applyNumberFormat="1" applyFont="1" applyFill="1" applyBorder="1" applyAlignment="1">
      <alignment vertical="top"/>
    </xf>
    <xf numFmtId="4" fontId="6" fillId="35" borderId="11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right" vertical="top"/>
    </xf>
    <xf numFmtId="3" fontId="52" fillId="0" borderId="10" xfId="59" applyNumberFormat="1" applyFont="1" applyFill="1" applyBorder="1" applyAlignment="1">
      <alignment vertical="top"/>
    </xf>
    <xf numFmtId="3" fontId="2" fillId="33" borderId="10" xfId="59" applyNumberFormat="1" applyFont="1" applyFill="1" applyBorder="1" applyAlignment="1">
      <alignment vertical="top"/>
    </xf>
    <xf numFmtId="3" fontId="2" fillId="0" borderId="0" xfId="0" applyNumberFormat="1" applyFont="1" applyAlignment="1">
      <alignment/>
    </xf>
    <xf numFmtId="4" fontId="14" fillId="3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3" fontId="13" fillId="35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13" fillId="35" borderId="36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3" fontId="13" fillId="35" borderId="37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4" fontId="13" fillId="35" borderId="31" xfId="0" applyNumberFormat="1" applyFont="1" applyFill="1" applyBorder="1" applyAlignment="1">
      <alignment horizontal="center" vertical="center" wrapText="1"/>
    </xf>
    <xf numFmtId="4" fontId="13" fillId="35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13" fillId="35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3" fillId="35" borderId="36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49" fontId="13" fillId="35" borderId="37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35" borderId="42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1" fontId="13" fillId="35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3" fillId="35" borderId="38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" fontId="13" fillId="35" borderId="42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35" borderId="5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4" fontId="2" fillId="35" borderId="51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35" borderId="51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3" fontId="9" fillId="35" borderId="51" xfId="0" applyNumberFormat="1" applyFont="1" applyFill="1" applyBorder="1" applyAlignment="1">
      <alignment horizontal="center" vertical="center" wrapText="1"/>
    </xf>
    <xf numFmtId="3" fontId="9" fillId="35" borderId="33" xfId="0" applyNumberFormat="1" applyFont="1" applyFill="1" applyBorder="1" applyAlignment="1">
      <alignment horizontal="center" vertical="center" wrapText="1"/>
    </xf>
    <xf numFmtId="3" fontId="2" fillId="35" borderId="51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Border="1" applyAlignment="1">
      <alignment wrapText="1"/>
    </xf>
    <xf numFmtId="3" fontId="2" fillId="35" borderId="52" xfId="0" applyNumberFormat="1" applyFont="1" applyFill="1" applyBorder="1" applyAlignment="1">
      <alignment horizontal="center" vertical="center" wrapText="1"/>
    </xf>
    <xf numFmtId="3" fontId="8" fillId="0" borderId="53" xfId="0" applyNumberFormat="1" applyFont="1" applyBorder="1" applyAlignment="1">
      <alignment wrapText="1"/>
    </xf>
    <xf numFmtId="0" fontId="0" fillId="0" borderId="33" xfId="0" applyFont="1" applyBorder="1" applyAlignment="1">
      <alignment wrapText="1"/>
    </xf>
    <xf numFmtId="4" fontId="9" fillId="35" borderId="5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4" fillId="35" borderId="51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49" fontId="13" fillId="35" borderId="51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90"/>
  <sheetViews>
    <sheetView tabSelected="1" zoomScale="90" zoomScaleNormal="90" zoomScaleSheetLayoutView="100" zoomScalePageLayoutView="142" workbookViewId="0" topLeftCell="A1">
      <selection activeCell="C26" sqref="C26"/>
    </sheetView>
  </sheetViews>
  <sheetFormatPr defaultColWidth="9.140625" defaultRowHeight="12.75"/>
  <cols>
    <col min="1" max="1" width="8.140625" style="6" customWidth="1"/>
    <col min="2" max="2" width="35.00390625" style="1" customWidth="1"/>
    <col min="3" max="3" width="10.8515625" style="2" customWidth="1"/>
    <col min="4" max="4" width="17.00390625" style="210" customWidth="1"/>
    <col min="5" max="5" width="12.8515625" style="222" customWidth="1"/>
    <col min="6" max="6" width="11.8515625" style="3" customWidth="1"/>
    <col min="7" max="7" width="14.28125" style="3" customWidth="1"/>
    <col min="8" max="8" width="12.8515625" style="10" customWidth="1"/>
    <col min="9" max="9" width="13.140625" style="14" customWidth="1"/>
    <col min="10" max="10" width="10.140625" style="14" bestFit="1" customWidth="1"/>
    <col min="11" max="11" width="12.140625" style="14" customWidth="1"/>
    <col min="12" max="12" width="12.57421875" style="1" customWidth="1"/>
    <col min="13" max="13" width="12.57421875" style="1" bestFit="1" customWidth="1"/>
    <col min="14" max="14" width="11.7109375" style="1" customWidth="1"/>
    <col min="15" max="15" width="9.140625" style="1" customWidth="1"/>
    <col min="16" max="16" width="11.00390625" style="1" bestFit="1" customWidth="1"/>
    <col min="17" max="16384" width="9.140625" style="1" customWidth="1"/>
  </cols>
  <sheetData>
    <row r="1" spans="1:14" ht="22.5" customHeight="1" thickBot="1">
      <c r="A1" s="35" t="s">
        <v>1055</v>
      </c>
      <c r="E1" s="294"/>
      <c r="I1" s="1"/>
      <c r="J1" s="1"/>
      <c r="K1" s="1"/>
      <c r="L1" s="335" t="s">
        <v>1053</v>
      </c>
      <c r="M1" s="336"/>
      <c r="N1" s="337" t="s">
        <v>1054</v>
      </c>
    </row>
    <row r="2" spans="1:14" s="11" customFormat="1" ht="14.25" customHeight="1">
      <c r="A2" s="353" t="s">
        <v>196</v>
      </c>
      <c r="B2" s="355" t="s">
        <v>786</v>
      </c>
      <c r="C2" s="355" t="s">
        <v>197</v>
      </c>
      <c r="D2" s="340" t="s">
        <v>92</v>
      </c>
      <c r="E2" s="349" t="s">
        <v>785</v>
      </c>
      <c r="F2" s="347" t="s">
        <v>7</v>
      </c>
      <c r="G2" s="347" t="s">
        <v>8</v>
      </c>
      <c r="H2" s="351" t="s">
        <v>198</v>
      </c>
      <c r="I2" s="333" t="s">
        <v>9</v>
      </c>
      <c r="J2" s="344" t="s">
        <v>10</v>
      </c>
      <c r="K2" s="345" t="s">
        <v>11</v>
      </c>
      <c r="L2" s="340" t="s">
        <v>92</v>
      </c>
      <c r="M2" s="342" t="s">
        <v>785</v>
      </c>
      <c r="N2" s="338"/>
    </row>
    <row r="3" spans="1:14" s="11" customFormat="1" ht="15">
      <c r="A3" s="354"/>
      <c r="B3" s="356"/>
      <c r="C3" s="357"/>
      <c r="D3" s="341"/>
      <c r="E3" s="350"/>
      <c r="F3" s="358"/>
      <c r="G3" s="348"/>
      <c r="H3" s="352"/>
      <c r="I3" s="334"/>
      <c r="J3" s="334"/>
      <c r="K3" s="346"/>
      <c r="L3" s="341"/>
      <c r="M3" s="343"/>
      <c r="N3" s="339"/>
    </row>
    <row r="4" spans="1:14" ht="15">
      <c r="A4" s="92" t="s">
        <v>93</v>
      </c>
      <c r="B4" s="93" t="s">
        <v>227</v>
      </c>
      <c r="C4" s="94"/>
      <c r="D4" s="211"/>
      <c r="E4" s="223"/>
      <c r="F4" s="95"/>
      <c r="G4" s="96"/>
      <c r="H4" s="97"/>
      <c r="I4" s="98"/>
      <c r="J4" s="98"/>
      <c r="K4" s="147"/>
      <c r="L4" s="98"/>
      <c r="M4" s="147"/>
      <c r="N4" s="147"/>
    </row>
    <row r="5" spans="1:14" ht="15">
      <c r="A5" s="51" t="s">
        <v>898</v>
      </c>
      <c r="B5" s="37" t="s">
        <v>199</v>
      </c>
      <c r="C5" s="41" t="s">
        <v>116</v>
      </c>
      <c r="D5" s="212">
        <v>200</v>
      </c>
      <c r="E5" s="224">
        <v>10000</v>
      </c>
      <c r="F5" s="43" t="s">
        <v>909</v>
      </c>
      <c r="G5" s="43"/>
      <c r="H5" s="101" t="s">
        <v>505</v>
      </c>
      <c r="I5" s="100"/>
      <c r="J5" s="43"/>
      <c r="K5" s="148" t="s">
        <v>12</v>
      </c>
      <c r="L5" s="212">
        <v>200</v>
      </c>
      <c r="M5" s="224">
        <v>10000</v>
      </c>
      <c r="N5" s="224">
        <f>+E5-M5</f>
        <v>0</v>
      </c>
    </row>
    <row r="6" spans="1:14" ht="15">
      <c r="A6" s="51" t="s">
        <v>899</v>
      </c>
      <c r="B6" s="37" t="s">
        <v>60</v>
      </c>
      <c r="C6" s="41" t="s">
        <v>116</v>
      </c>
      <c r="D6" s="212">
        <v>1000</v>
      </c>
      <c r="E6" s="224">
        <v>10000</v>
      </c>
      <c r="F6" s="43" t="s">
        <v>909</v>
      </c>
      <c r="G6" s="43"/>
      <c r="H6" s="101" t="s">
        <v>588</v>
      </c>
      <c r="I6" s="100"/>
      <c r="J6" s="43"/>
      <c r="K6" s="148" t="s">
        <v>12</v>
      </c>
      <c r="L6" s="212">
        <v>1000</v>
      </c>
      <c r="M6" s="224">
        <v>10000</v>
      </c>
      <c r="N6" s="224">
        <f aca="true" t="shared" si="0" ref="N6:N69">+E6-M6</f>
        <v>0</v>
      </c>
    </row>
    <row r="7" spans="1:14" ht="15">
      <c r="A7" s="51" t="s">
        <v>911</v>
      </c>
      <c r="B7" s="37" t="s">
        <v>200</v>
      </c>
      <c r="C7" s="41" t="s">
        <v>116</v>
      </c>
      <c r="D7" s="212">
        <v>100</v>
      </c>
      <c r="E7" s="224">
        <v>10000</v>
      </c>
      <c r="F7" s="43" t="s">
        <v>909</v>
      </c>
      <c r="G7" s="43"/>
      <c r="H7" s="99" t="s">
        <v>515</v>
      </c>
      <c r="I7" s="100"/>
      <c r="J7" s="43"/>
      <c r="K7" s="148" t="s">
        <v>12</v>
      </c>
      <c r="L7" s="212">
        <v>100</v>
      </c>
      <c r="M7" s="224">
        <v>10000</v>
      </c>
      <c r="N7" s="224">
        <f t="shared" si="0"/>
        <v>0</v>
      </c>
    </row>
    <row r="8" spans="1:14" ht="30">
      <c r="A8" s="51" t="s">
        <v>912</v>
      </c>
      <c r="B8" s="37" t="s">
        <v>201</v>
      </c>
      <c r="C8" s="41" t="s">
        <v>116</v>
      </c>
      <c r="D8" s="212">
        <v>100</v>
      </c>
      <c r="E8" s="224">
        <v>7500</v>
      </c>
      <c r="F8" s="43" t="s">
        <v>909</v>
      </c>
      <c r="G8" s="43"/>
      <c r="H8" s="99" t="s">
        <v>515</v>
      </c>
      <c r="I8" s="100"/>
      <c r="J8" s="43"/>
      <c r="K8" s="148" t="s">
        <v>12</v>
      </c>
      <c r="L8" s="212">
        <v>100</v>
      </c>
      <c r="M8" s="224">
        <v>7500</v>
      </c>
      <c r="N8" s="224">
        <f t="shared" si="0"/>
        <v>0</v>
      </c>
    </row>
    <row r="9" spans="1:14" ht="30">
      <c r="A9" s="51" t="s">
        <v>913</v>
      </c>
      <c r="B9" s="37" t="s">
        <v>61</v>
      </c>
      <c r="C9" s="41" t="s">
        <v>116</v>
      </c>
      <c r="D9" s="212">
        <v>50</v>
      </c>
      <c r="E9" s="224">
        <v>2000</v>
      </c>
      <c r="F9" s="43" t="s">
        <v>909</v>
      </c>
      <c r="G9" s="43"/>
      <c r="H9" s="99" t="s">
        <v>515</v>
      </c>
      <c r="I9" s="100"/>
      <c r="J9" s="43"/>
      <c r="K9" s="148" t="s">
        <v>12</v>
      </c>
      <c r="L9" s="212">
        <v>50</v>
      </c>
      <c r="M9" s="224">
        <v>2000</v>
      </c>
      <c r="N9" s="224">
        <f t="shared" si="0"/>
        <v>0</v>
      </c>
    </row>
    <row r="10" spans="1:14" ht="15">
      <c r="A10" s="51" t="s">
        <v>914</v>
      </c>
      <c r="B10" s="37" t="s">
        <v>203</v>
      </c>
      <c r="C10" s="41" t="s">
        <v>116</v>
      </c>
      <c r="D10" s="212">
        <v>100</v>
      </c>
      <c r="E10" s="224">
        <v>3400</v>
      </c>
      <c r="F10" s="43" t="s">
        <v>909</v>
      </c>
      <c r="G10" s="43"/>
      <c r="H10" s="99" t="s">
        <v>577</v>
      </c>
      <c r="I10" s="100"/>
      <c r="J10" s="43"/>
      <c r="K10" s="148" t="s">
        <v>12</v>
      </c>
      <c r="L10" s="212">
        <v>100</v>
      </c>
      <c r="M10" s="224">
        <v>3400</v>
      </c>
      <c r="N10" s="224">
        <f t="shared" si="0"/>
        <v>0</v>
      </c>
    </row>
    <row r="11" spans="1:14" ht="30">
      <c r="A11" s="51" t="s">
        <v>915</v>
      </c>
      <c r="B11" s="37" t="s">
        <v>205</v>
      </c>
      <c r="C11" s="41" t="s">
        <v>95</v>
      </c>
      <c r="D11" s="212">
        <v>50</v>
      </c>
      <c r="E11" s="224">
        <v>500</v>
      </c>
      <c r="F11" s="43" t="s">
        <v>909</v>
      </c>
      <c r="G11" s="43"/>
      <c r="H11" s="101" t="s">
        <v>578</v>
      </c>
      <c r="I11" s="100"/>
      <c r="J11" s="43"/>
      <c r="K11" s="148" t="s">
        <v>12</v>
      </c>
      <c r="L11" s="212">
        <v>50</v>
      </c>
      <c r="M11" s="224">
        <v>500</v>
      </c>
      <c r="N11" s="224">
        <f t="shared" si="0"/>
        <v>0</v>
      </c>
    </row>
    <row r="12" spans="1:14" ht="15">
      <c r="A12" s="51" t="s">
        <v>916</v>
      </c>
      <c r="B12" s="38" t="s">
        <v>115</v>
      </c>
      <c r="C12" s="23" t="s">
        <v>116</v>
      </c>
      <c r="D12" s="212">
        <v>50</v>
      </c>
      <c r="E12" s="224">
        <v>3000</v>
      </c>
      <c r="F12" s="43" t="s">
        <v>909</v>
      </c>
      <c r="G12" s="43"/>
      <c r="H12" s="99" t="s">
        <v>505</v>
      </c>
      <c r="I12" s="100"/>
      <c r="J12" s="43"/>
      <c r="K12" s="148" t="s">
        <v>12</v>
      </c>
      <c r="L12" s="212">
        <v>50</v>
      </c>
      <c r="M12" s="224">
        <v>3000</v>
      </c>
      <c r="N12" s="224">
        <f t="shared" si="0"/>
        <v>0</v>
      </c>
    </row>
    <row r="13" spans="1:14" ht="27.75" customHeight="1">
      <c r="A13" s="51" t="s">
        <v>917</v>
      </c>
      <c r="B13" s="38" t="s">
        <v>603</v>
      </c>
      <c r="C13" s="23" t="s">
        <v>114</v>
      </c>
      <c r="D13" s="212">
        <v>200</v>
      </c>
      <c r="E13" s="224">
        <v>10000</v>
      </c>
      <c r="F13" s="43" t="s">
        <v>909</v>
      </c>
      <c r="G13" s="43"/>
      <c r="H13" s="99" t="s">
        <v>506</v>
      </c>
      <c r="I13" s="100"/>
      <c r="J13" s="43"/>
      <c r="K13" s="148" t="s">
        <v>13</v>
      </c>
      <c r="L13" s="212">
        <v>400</v>
      </c>
      <c r="M13" s="224">
        <v>20000</v>
      </c>
      <c r="N13" s="224">
        <f t="shared" si="0"/>
        <v>-10000</v>
      </c>
    </row>
    <row r="14" spans="1:14" ht="15">
      <c r="A14" s="51" t="s">
        <v>918</v>
      </c>
      <c r="B14" s="38" t="s">
        <v>604</v>
      </c>
      <c r="C14" s="23" t="s">
        <v>118</v>
      </c>
      <c r="D14" s="212">
        <v>30</v>
      </c>
      <c r="E14" s="224">
        <v>4500</v>
      </c>
      <c r="F14" s="43" t="s">
        <v>909</v>
      </c>
      <c r="G14" s="43"/>
      <c r="H14" s="99" t="s">
        <v>510</v>
      </c>
      <c r="I14" s="100"/>
      <c r="J14" s="43"/>
      <c r="K14" s="148" t="s">
        <v>13</v>
      </c>
      <c r="L14" s="212">
        <v>30</v>
      </c>
      <c r="M14" s="224">
        <v>4500</v>
      </c>
      <c r="N14" s="224">
        <f t="shared" si="0"/>
        <v>0</v>
      </c>
    </row>
    <row r="15" spans="1:14" ht="15">
      <c r="A15" s="51" t="s">
        <v>919</v>
      </c>
      <c r="B15" s="38" t="s">
        <v>94</v>
      </c>
      <c r="C15" s="23" t="s">
        <v>95</v>
      </c>
      <c r="D15" s="212">
        <v>2500</v>
      </c>
      <c r="E15" s="224">
        <v>3500</v>
      </c>
      <c r="F15" s="43" t="s">
        <v>14</v>
      </c>
      <c r="G15" s="43" t="s">
        <v>787</v>
      </c>
      <c r="H15" s="101" t="s">
        <v>511</v>
      </c>
      <c r="I15" s="100"/>
      <c r="J15" s="200"/>
      <c r="K15" s="148" t="s">
        <v>13</v>
      </c>
      <c r="L15" s="212">
        <v>5000</v>
      </c>
      <c r="M15" s="224">
        <v>7000</v>
      </c>
      <c r="N15" s="224">
        <f t="shared" si="0"/>
        <v>-3500</v>
      </c>
    </row>
    <row r="16" spans="1:14" ht="15">
      <c r="A16" s="51" t="s">
        <v>920</v>
      </c>
      <c r="B16" s="38" t="s">
        <v>96</v>
      </c>
      <c r="C16" s="23" t="s">
        <v>95</v>
      </c>
      <c r="D16" s="212">
        <v>250</v>
      </c>
      <c r="E16" s="224">
        <v>500</v>
      </c>
      <c r="F16" s="43" t="s">
        <v>14</v>
      </c>
      <c r="G16" s="43" t="s">
        <v>787</v>
      </c>
      <c r="H16" s="99" t="s">
        <v>511</v>
      </c>
      <c r="I16" s="100"/>
      <c r="J16" s="43"/>
      <c r="K16" s="148" t="s">
        <v>13</v>
      </c>
      <c r="L16" s="212">
        <v>500</v>
      </c>
      <c r="M16" s="224">
        <v>1000</v>
      </c>
      <c r="N16" s="224">
        <f t="shared" si="0"/>
        <v>-500</v>
      </c>
    </row>
    <row r="17" spans="1:14" ht="15">
      <c r="A17" s="51" t="s">
        <v>921</v>
      </c>
      <c r="B17" s="38" t="s">
        <v>97</v>
      </c>
      <c r="C17" s="23" t="s">
        <v>95</v>
      </c>
      <c r="D17" s="212">
        <v>4000</v>
      </c>
      <c r="E17" s="224">
        <v>8000</v>
      </c>
      <c r="F17" s="43" t="s">
        <v>14</v>
      </c>
      <c r="G17" s="43" t="s">
        <v>787</v>
      </c>
      <c r="H17" s="99" t="s">
        <v>511</v>
      </c>
      <c r="I17" s="100"/>
      <c r="J17" s="43"/>
      <c r="K17" s="148" t="s">
        <v>13</v>
      </c>
      <c r="L17" s="212">
        <v>8000</v>
      </c>
      <c r="M17" s="224">
        <v>16000</v>
      </c>
      <c r="N17" s="224">
        <f t="shared" si="0"/>
        <v>-8000</v>
      </c>
    </row>
    <row r="18" spans="1:14" ht="15">
      <c r="A18" s="51" t="s">
        <v>922</v>
      </c>
      <c r="B18" s="38" t="s">
        <v>98</v>
      </c>
      <c r="C18" s="23" t="s">
        <v>95</v>
      </c>
      <c r="D18" s="212">
        <v>500</v>
      </c>
      <c r="E18" s="257">
        <v>1000</v>
      </c>
      <c r="F18" s="43" t="s">
        <v>14</v>
      </c>
      <c r="G18" s="43" t="s">
        <v>787</v>
      </c>
      <c r="H18" s="99" t="s">
        <v>511</v>
      </c>
      <c r="I18" s="100"/>
      <c r="J18" s="43"/>
      <c r="K18" s="148" t="s">
        <v>13</v>
      </c>
      <c r="L18" s="212">
        <v>1000</v>
      </c>
      <c r="M18" s="257">
        <v>2000</v>
      </c>
      <c r="N18" s="224">
        <f t="shared" si="0"/>
        <v>-1000</v>
      </c>
    </row>
    <row r="19" spans="1:14" ht="15">
      <c r="A19" s="51" t="s">
        <v>923</v>
      </c>
      <c r="B19" s="38" t="s">
        <v>99</v>
      </c>
      <c r="C19" s="23" t="s">
        <v>95</v>
      </c>
      <c r="D19" s="212">
        <v>1000</v>
      </c>
      <c r="E19" s="224">
        <v>2000</v>
      </c>
      <c r="F19" s="43" t="s">
        <v>14</v>
      </c>
      <c r="G19" s="43" t="s">
        <v>787</v>
      </c>
      <c r="H19" s="99" t="s">
        <v>511</v>
      </c>
      <c r="I19" s="100"/>
      <c r="J19" s="43"/>
      <c r="K19" s="148" t="s">
        <v>13</v>
      </c>
      <c r="L19" s="212">
        <v>2000</v>
      </c>
      <c r="M19" s="224">
        <v>4000</v>
      </c>
      <c r="N19" s="224">
        <f t="shared" si="0"/>
        <v>-2000</v>
      </c>
    </row>
    <row r="20" spans="1:14" ht="15">
      <c r="A20" s="51" t="s">
        <v>924</v>
      </c>
      <c r="B20" s="38" t="s">
        <v>100</v>
      </c>
      <c r="C20" s="23" t="s">
        <v>95</v>
      </c>
      <c r="D20" s="212">
        <v>4000</v>
      </c>
      <c r="E20" s="224">
        <v>8000</v>
      </c>
      <c r="F20" s="43" t="s">
        <v>14</v>
      </c>
      <c r="G20" s="43" t="s">
        <v>787</v>
      </c>
      <c r="H20" s="99" t="s">
        <v>511</v>
      </c>
      <c r="I20" s="100"/>
      <c r="J20" s="43"/>
      <c r="K20" s="148" t="s">
        <v>13</v>
      </c>
      <c r="L20" s="212">
        <v>8000</v>
      </c>
      <c r="M20" s="224">
        <v>16000</v>
      </c>
      <c r="N20" s="224">
        <f t="shared" si="0"/>
        <v>-8000</v>
      </c>
    </row>
    <row r="21" spans="1:14" ht="15">
      <c r="A21" s="51" t="s">
        <v>925</v>
      </c>
      <c r="B21" s="38" t="s">
        <v>101</v>
      </c>
      <c r="C21" s="23" t="s">
        <v>95</v>
      </c>
      <c r="D21" s="212">
        <v>500</v>
      </c>
      <c r="E21" s="224">
        <v>1000</v>
      </c>
      <c r="F21" s="43" t="s">
        <v>14</v>
      </c>
      <c r="G21" s="43" t="s">
        <v>787</v>
      </c>
      <c r="H21" s="99" t="s">
        <v>511</v>
      </c>
      <c r="I21" s="100"/>
      <c r="J21" s="43"/>
      <c r="K21" s="148" t="s">
        <v>13</v>
      </c>
      <c r="L21" s="212">
        <v>1000</v>
      </c>
      <c r="M21" s="224">
        <v>2000</v>
      </c>
      <c r="N21" s="224">
        <f t="shared" si="0"/>
        <v>-1000</v>
      </c>
    </row>
    <row r="22" spans="1:14" ht="15">
      <c r="A22" s="51" t="s">
        <v>926</v>
      </c>
      <c r="B22" s="38" t="s">
        <v>102</v>
      </c>
      <c r="C22" s="23" t="s">
        <v>95</v>
      </c>
      <c r="D22" s="212">
        <v>250</v>
      </c>
      <c r="E22" s="224">
        <v>5500</v>
      </c>
      <c r="F22" s="43" t="s">
        <v>14</v>
      </c>
      <c r="G22" s="43" t="s">
        <v>787</v>
      </c>
      <c r="H22" s="99" t="s">
        <v>511</v>
      </c>
      <c r="I22" s="100"/>
      <c r="J22" s="43"/>
      <c r="K22" s="148" t="s">
        <v>13</v>
      </c>
      <c r="L22" s="212">
        <v>1000</v>
      </c>
      <c r="M22" s="224">
        <v>22000</v>
      </c>
      <c r="N22" s="224">
        <f t="shared" si="0"/>
        <v>-16500</v>
      </c>
    </row>
    <row r="23" spans="1:14" ht="15">
      <c r="A23" s="51" t="s">
        <v>927</v>
      </c>
      <c r="B23" s="38" t="s">
        <v>103</v>
      </c>
      <c r="C23" s="23" t="s">
        <v>95</v>
      </c>
      <c r="D23" s="212">
        <v>250</v>
      </c>
      <c r="E23" s="224">
        <v>500</v>
      </c>
      <c r="F23" s="43" t="s">
        <v>14</v>
      </c>
      <c r="G23" s="43" t="s">
        <v>787</v>
      </c>
      <c r="H23" s="99" t="s">
        <v>511</v>
      </c>
      <c r="I23" s="100"/>
      <c r="J23" s="43"/>
      <c r="K23" s="148" t="s">
        <v>13</v>
      </c>
      <c r="L23" s="212">
        <v>500</v>
      </c>
      <c r="M23" s="224">
        <v>1000</v>
      </c>
      <c r="N23" s="224">
        <f t="shared" si="0"/>
        <v>-500</v>
      </c>
    </row>
    <row r="24" spans="1:16" ht="15">
      <c r="A24" s="51" t="s">
        <v>928</v>
      </c>
      <c r="B24" s="38" t="s">
        <v>206</v>
      </c>
      <c r="C24" s="23" t="s">
        <v>95</v>
      </c>
      <c r="D24" s="212">
        <v>1000</v>
      </c>
      <c r="E24" s="224">
        <v>2000</v>
      </c>
      <c r="F24" s="43" t="s">
        <v>14</v>
      </c>
      <c r="G24" s="43" t="s">
        <v>787</v>
      </c>
      <c r="H24" s="99" t="s">
        <v>511</v>
      </c>
      <c r="I24" s="100"/>
      <c r="J24" s="43"/>
      <c r="K24" s="148" t="s">
        <v>13</v>
      </c>
      <c r="L24" s="212">
        <v>4000</v>
      </c>
      <c r="M24" s="224">
        <v>8000</v>
      </c>
      <c r="N24" s="224">
        <f t="shared" si="0"/>
        <v>-6000</v>
      </c>
      <c r="P24" s="222"/>
    </row>
    <row r="25" spans="1:14" ht="15">
      <c r="A25" s="51" t="s">
        <v>929</v>
      </c>
      <c r="B25" s="38" t="s">
        <v>15</v>
      </c>
      <c r="C25" s="23" t="s">
        <v>95</v>
      </c>
      <c r="D25" s="212">
        <v>1000</v>
      </c>
      <c r="E25" s="224">
        <v>3000</v>
      </c>
      <c r="F25" s="43" t="s">
        <v>14</v>
      </c>
      <c r="G25" s="43" t="s">
        <v>787</v>
      </c>
      <c r="H25" s="99" t="s">
        <v>511</v>
      </c>
      <c r="I25" s="100"/>
      <c r="J25" s="43"/>
      <c r="K25" s="148" t="s">
        <v>13</v>
      </c>
      <c r="L25" s="212">
        <v>3000</v>
      </c>
      <c r="M25" s="224">
        <v>12000</v>
      </c>
      <c r="N25" s="224">
        <f t="shared" si="0"/>
        <v>-9000</v>
      </c>
    </row>
    <row r="26" spans="1:14" ht="15">
      <c r="A26" s="51" t="s">
        <v>930</v>
      </c>
      <c r="B26" s="38" t="s">
        <v>104</v>
      </c>
      <c r="C26" s="23" t="s">
        <v>95</v>
      </c>
      <c r="D26" s="212">
        <v>2000</v>
      </c>
      <c r="E26" s="224">
        <v>2000</v>
      </c>
      <c r="F26" s="43" t="s">
        <v>14</v>
      </c>
      <c r="G26" s="43" t="s">
        <v>787</v>
      </c>
      <c r="H26" s="99" t="s">
        <v>511</v>
      </c>
      <c r="I26" s="100"/>
      <c r="J26" s="43"/>
      <c r="K26" s="148" t="s">
        <v>13</v>
      </c>
      <c r="L26" s="212">
        <v>6000</v>
      </c>
      <c r="M26" s="224">
        <v>6000</v>
      </c>
      <c r="N26" s="224">
        <f t="shared" si="0"/>
        <v>-4000</v>
      </c>
    </row>
    <row r="27" spans="1:14" ht="15">
      <c r="A27" s="51" t="s">
        <v>931</v>
      </c>
      <c r="B27" s="38" t="s">
        <v>105</v>
      </c>
      <c r="C27" s="23" t="s">
        <v>95</v>
      </c>
      <c r="D27" s="212">
        <v>1000</v>
      </c>
      <c r="E27" s="224">
        <v>1000</v>
      </c>
      <c r="F27" s="43" t="s">
        <v>14</v>
      </c>
      <c r="G27" s="43" t="s">
        <v>787</v>
      </c>
      <c r="H27" s="99" t="s">
        <v>511</v>
      </c>
      <c r="I27" s="100"/>
      <c r="J27" s="43"/>
      <c r="K27" s="148" t="s">
        <v>13</v>
      </c>
      <c r="L27" s="212">
        <v>2000</v>
      </c>
      <c r="M27" s="224">
        <v>2000</v>
      </c>
      <c r="N27" s="224">
        <f t="shared" si="0"/>
        <v>-1000</v>
      </c>
    </row>
    <row r="28" spans="1:14" ht="15">
      <c r="A28" s="51" t="s">
        <v>932</v>
      </c>
      <c r="B28" s="38" t="s">
        <v>71</v>
      </c>
      <c r="C28" s="23" t="s">
        <v>95</v>
      </c>
      <c r="D28" s="212">
        <v>100</v>
      </c>
      <c r="E28" s="224">
        <v>2000</v>
      </c>
      <c r="F28" s="43" t="s">
        <v>14</v>
      </c>
      <c r="G28" s="43" t="s">
        <v>787</v>
      </c>
      <c r="H28" s="99" t="s">
        <v>511</v>
      </c>
      <c r="I28" s="100"/>
      <c r="J28" s="43"/>
      <c r="K28" s="148" t="s">
        <v>13</v>
      </c>
      <c r="L28" s="212">
        <v>500</v>
      </c>
      <c r="M28" s="224">
        <v>10000</v>
      </c>
      <c r="N28" s="224">
        <f t="shared" si="0"/>
        <v>-8000</v>
      </c>
    </row>
    <row r="29" spans="1:14" ht="15">
      <c r="A29" s="51" t="s">
        <v>933</v>
      </c>
      <c r="B29" s="38" t="s">
        <v>106</v>
      </c>
      <c r="C29" s="23" t="s">
        <v>95</v>
      </c>
      <c r="D29" s="212">
        <v>500</v>
      </c>
      <c r="E29" s="224">
        <v>10000</v>
      </c>
      <c r="F29" s="43" t="s">
        <v>14</v>
      </c>
      <c r="G29" s="43" t="s">
        <v>787</v>
      </c>
      <c r="H29" s="99" t="s">
        <v>511</v>
      </c>
      <c r="I29" s="100"/>
      <c r="J29" s="43"/>
      <c r="K29" s="148" t="s">
        <v>13</v>
      </c>
      <c r="L29" s="212">
        <v>1000</v>
      </c>
      <c r="M29" s="224">
        <v>20000</v>
      </c>
      <c r="N29" s="224">
        <f t="shared" si="0"/>
        <v>-10000</v>
      </c>
    </row>
    <row r="30" spans="1:14" ht="15">
      <c r="A30" s="51" t="s">
        <v>934</v>
      </c>
      <c r="B30" s="38" t="s">
        <v>207</v>
      </c>
      <c r="C30" s="23" t="s">
        <v>95</v>
      </c>
      <c r="D30" s="212">
        <v>1000</v>
      </c>
      <c r="E30" s="224">
        <v>15000</v>
      </c>
      <c r="F30" s="43" t="s">
        <v>14</v>
      </c>
      <c r="G30" s="43" t="s">
        <v>787</v>
      </c>
      <c r="H30" s="99" t="s">
        <v>511</v>
      </c>
      <c r="I30" s="100"/>
      <c r="J30" s="43"/>
      <c r="K30" s="148" t="s">
        <v>13</v>
      </c>
      <c r="L30" s="212">
        <v>3000</v>
      </c>
      <c r="M30" s="224">
        <v>45000</v>
      </c>
      <c r="N30" s="224">
        <f t="shared" si="0"/>
        <v>-30000</v>
      </c>
    </row>
    <row r="31" spans="1:14" ht="15">
      <c r="A31" s="51" t="s">
        <v>935</v>
      </c>
      <c r="B31" s="38" t="s">
        <v>107</v>
      </c>
      <c r="C31" s="23" t="s">
        <v>95</v>
      </c>
      <c r="D31" s="212">
        <v>500</v>
      </c>
      <c r="E31" s="224">
        <v>80000</v>
      </c>
      <c r="F31" s="43" t="s">
        <v>14</v>
      </c>
      <c r="G31" s="43" t="s">
        <v>787</v>
      </c>
      <c r="H31" s="99" t="s">
        <v>624</v>
      </c>
      <c r="I31" s="100"/>
      <c r="J31" s="43"/>
      <c r="K31" s="148" t="s">
        <v>13</v>
      </c>
      <c r="L31" s="212">
        <v>500</v>
      </c>
      <c r="M31" s="224">
        <v>80000</v>
      </c>
      <c r="N31" s="224">
        <f t="shared" si="0"/>
        <v>0</v>
      </c>
    </row>
    <row r="32" spans="1:14" ht="15">
      <c r="A32" s="51" t="s">
        <v>936</v>
      </c>
      <c r="B32" s="38" t="s">
        <v>108</v>
      </c>
      <c r="C32" s="23" t="s">
        <v>95</v>
      </c>
      <c r="D32" s="212">
        <v>500</v>
      </c>
      <c r="E32" s="224">
        <v>150000</v>
      </c>
      <c r="F32" s="43" t="s">
        <v>14</v>
      </c>
      <c r="G32" s="43" t="s">
        <v>787</v>
      </c>
      <c r="H32" s="99" t="s">
        <v>624</v>
      </c>
      <c r="I32" s="100"/>
      <c r="J32" s="43"/>
      <c r="K32" s="148" t="s">
        <v>13</v>
      </c>
      <c r="L32" s="212">
        <v>500</v>
      </c>
      <c r="M32" s="224">
        <v>150000</v>
      </c>
      <c r="N32" s="224">
        <f t="shared" si="0"/>
        <v>0</v>
      </c>
    </row>
    <row r="33" spans="1:16" ht="15">
      <c r="A33" s="51" t="s">
        <v>937</v>
      </c>
      <c r="B33" s="38" t="s">
        <v>109</v>
      </c>
      <c r="C33" s="23" t="s">
        <v>95</v>
      </c>
      <c r="D33" s="212">
        <v>50</v>
      </c>
      <c r="E33" s="224">
        <v>3000</v>
      </c>
      <c r="F33" s="43" t="s">
        <v>14</v>
      </c>
      <c r="G33" s="43" t="s">
        <v>787</v>
      </c>
      <c r="H33" s="99" t="s">
        <v>624</v>
      </c>
      <c r="I33" s="100"/>
      <c r="J33" s="43"/>
      <c r="K33" s="148" t="s">
        <v>13</v>
      </c>
      <c r="L33" s="212">
        <v>50</v>
      </c>
      <c r="M33" s="224">
        <v>3000</v>
      </c>
      <c r="N33" s="224">
        <f t="shared" si="0"/>
        <v>0</v>
      </c>
      <c r="P33" s="222"/>
    </row>
    <row r="34" spans="1:14" ht="30">
      <c r="A34" s="51" t="s">
        <v>938</v>
      </c>
      <c r="B34" s="38" t="s">
        <v>110</v>
      </c>
      <c r="C34" s="23" t="s">
        <v>95</v>
      </c>
      <c r="D34" s="212">
        <v>70</v>
      </c>
      <c r="E34" s="224">
        <v>105000</v>
      </c>
      <c r="F34" s="43" t="s">
        <v>14</v>
      </c>
      <c r="G34" s="43" t="s">
        <v>787</v>
      </c>
      <c r="H34" s="99" t="s">
        <v>625</v>
      </c>
      <c r="I34" s="100"/>
      <c r="J34" s="43"/>
      <c r="K34" s="148" t="s">
        <v>13</v>
      </c>
      <c r="L34" s="212">
        <v>70</v>
      </c>
      <c r="M34" s="224">
        <v>105000</v>
      </c>
      <c r="N34" s="224">
        <f t="shared" si="0"/>
        <v>0</v>
      </c>
    </row>
    <row r="35" spans="1:14" ht="30">
      <c r="A35" s="51" t="s">
        <v>939</v>
      </c>
      <c r="B35" s="102" t="s">
        <v>111</v>
      </c>
      <c r="C35" s="77" t="s">
        <v>95</v>
      </c>
      <c r="D35" s="165">
        <v>30</v>
      </c>
      <c r="E35" s="225">
        <v>75000</v>
      </c>
      <c r="F35" s="76" t="s">
        <v>14</v>
      </c>
      <c r="G35" s="43" t="s">
        <v>787</v>
      </c>
      <c r="H35" s="103" t="s">
        <v>625</v>
      </c>
      <c r="I35" s="104"/>
      <c r="J35" s="43"/>
      <c r="K35" s="149" t="s">
        <v>13</v>
      </c>
      <c r="L35" s="165">
        <v>30</v>
      </c>
      <c r="M35" s="225">
        <v>75000</v>
      </c>
      <c r="N35" s="224">
        <f t="shared" si="0"/>
        <v>0</v>
      </c>
    </row>
    <row r="36" spans="1:14" ht="15">
      <c r="A36" s="51" t="s">
        <v>940</v>
      </c>
      <c r="B36" s="38" t="s">
        <v>112</v>
      </c>
      <c r="C36" s="23" t="s">
        <v>95</v>
      </c>
      <c r="D36" s="165">
        <v>20</v>
      </c>
      <c r="E36" s="225">
        <v>75000</v>
      </c>
      <c r="F36" s="43" t="s">
        <v>14</v>
      </c>
      <c r="G36" s="43" t="s">
        <v>787</v>
      </c>
      <c r="H36" s="99" t="s">
        <v>625</v>
      </c>
      <c r="I36" s="100"/>
      <c r="J36" s="43"/>
      <c r="K36" s="148" t="s">
        <v>13</v>
      </c>
      <c r="L36" s="165">
        <v>20</v>
      </c>
      <c r="M36" s="225">
        <v>75000</v>
      </c>
      <c r="N36" s="224">
        <f t="shared" si="0"/>
        <v>0</v>
      </c>
    </row>
    <row r="37" spans="1:14" ht="15">
      <c r="A37" s="51" t="s">
        <v>941</v>
      </c>
      <c r="B37" s="38" t="s">
        <v>761</v>
      </c>
      <c r="C37" s="23" t="s">
        <v>95</v>
      </c>
      <c r="D37" s="165">
        <v>20</v>
      </c>
      <c r="E37" s="225">
        <v>30000</v>
      </c>
      <c r="F37" s="43" t="s">
        <v>14</v>
      </c>
      <c r="G37" s="43" t="s">
        <v>787</v>
      </c>
      <c r="H37" s="99" t="s">
        <v>625</v>
      </c>
      <c r="I37" s="100"/>
      <c r="J37" s="43"/>
      <c r="K37" s="148" t="s">
        <v>13</v>
      </c>
      <c r="L37" s="165">
        <v>20</v>
      </c>
      <c r="M37" s="225">
        <v>30000</v>
      </c>
      <c r="N37" s="224">
        <f t="shared" si="0"/>
        <v>0</v>
      </c>
    </row>
    <row r="38" spans="1:14" ht="15">
      <c r="A38" s="51" t="s">
        <v>942</v>
      </c>
      <c r="B38" s="38" t="s">
        <v>762</v>
      </c>
      <c r="C38" s="23" t="s">
        <v>95</v>
      </c>
      <c r="D38" s="165">
        <v>20</v>
      </c>
      <c r="E38" s="225">
        <v>30000</v>
      </c>
      <c r="F38" s="43" t="s">
        <v>14</v>
      </c>
      <c r="G38" s="43" t="s">
        <v>787</v>
      </c>
      <c r="H38" s="99" t="s">
        <v>625</v>
      </c>
      <c r="I38" s="100"/>
      <c r="J38" s="43"/>
      <c r="K38" s="148" t="s">
        <v>13</v>
      </c>
      <c r="L38" s="165">
        <v>20</v>
      </c>
      <c r="M38" s="225">
        <v>30000</v>
      </c>
      <c r="N38" s="224">
        <f t="shared" si="0"/>
        <v>0</v>
      </c>
    </row>
    <row r="39" spans="1:14" ht="15">
      <c r="A39" s="51" t="s">
        <v>943</v>
      </c>
      <c r="B39" s="38" t="s">
        <v>763</v>
      </c>
      <c r="C39" s="23" t="s">
        <v>95</v>
      </c>
      <c r="D39" s="165">
        <v>20</v>
      </c>
      <c r="E39" s="225">
        <v>25000</v>
      </c>
      <c r="F39" s="43" t="s">
        <v>14</v>
      </c>
      <c r="G39" s="43" t="s">
        <v>787</v>
      </c>
      <c r="H39" s="99" t="s">
        <v>625</v>
      </c>
      <c r="I39" s="100"/>
      <c r="J39" s="43"/>
      <c r="K39" s="148" t="s">
        <v>13</v>
      </c>
      <c r="L39" s="165">
        <v>20</v>
      </c>
      <c r="M39" s="225">
        <v>25000</v>
      </c>
      <c r="N39" s="224">
        <f t="shared" si="0"/>
        <v>0</v>
      </c>
    </row>
    <row r="40" spans="1:16" ht="15">
      <c r="A40" s="51" t="s">
        <v>944</v>
      </c>
      <c r="B40" s="38" t="s">
        <v>120</v>
      </c>
      <c r="C40" s="23" t="s">
        <v>95</v>
      </c>
      <c r="D40" s="165">
        <v>360</v>
      </c>
      <c r="E40" s="225">
        <v>15000</v>
      </c>
      <c r="F40" s="43" t="s">
        <v>909</v>
      </c>
      <c r="G40" s="43"/>
      <c r="H40" s="99" t="s">
        <v>626</v>
      </c>
      <c r="I40" s="100"/>
      <c r="J40" s="43"/>
      <c r="K40" s="148" t="s">
        <v>13</v>
      </c>
      <c r="L40" s="165">
        <v>360</v>
      </c>
      <c r="M40" s="225">
        <v>15000</v>
      </c>
      <c r="N40" s="224">
        <f t="shared" si="0"/>
        <v>0</v>
      </c>
      <c r="P40" s="222"/>
    </row>
    <row r="41" spans="1:14" ht="15">
      <c r="A41" s="51" t="s">
        <v>945</v>
      </c>
      <c r="B41" s="38" t="s">
        <v>123</v>
      </c>
      <c r="C41" s="23" t="s">
        <v>118</v>
      </c>
      <c r="D41" s="165">
        <v>200</v>
      </c>
      <c r="E41" s="225">
        <v>5000</v>
      </c>
      <c r="F41" s="43" t="s">
        <v>909</v>
      </c>
      <c r="G41" s="43"/>
      <c r="H41" s="99" t="s">
        <v>507</v>
      </c>
      <c r="I41" s="100"/>
      <c r="J41" s="43"/>
      <c r="K41" s="148" t="s">
        <v>13</v>
      </c>
      <c r="L41" s="165">
        <v>200</v>
      </c>
      <c r="M41" s="225">
        <v>5000</v>
      </c>
      <c r="N41" s="224">
        <f t="shared" si="0"/>
        <v>0</v>
      </c>
    </row>
    <row r="42" spans="1:14" ht="15">
      <c r="A42" s="51" t="s">
        <v>946</v>
      </c>
      <c r="B42" s="38" t="s">
        <v>113</v>
      </c>
      <c r="C42" s="23" t="s">
        <v>214</v>
      </c>
      <c r="D42" s="165">
        <v>1000</v>
      </c>
      <c r="E42" s="225">
        <v>50000</v>
      </c>
      <c r="F42" s="43" t="s">
        <v>909</v>
      </c>
      <c r="G42" s="43"/>
      <c r="H42" s="99" t="s">
        <v>507</v>
      </c>
      <c r="I42" s="100"/>
      <c r="J42" s="43"/>
      <c r="K42" s="148" t="s">
        <v>13</v>
      </c>
      <c r="L42" s="165">
        <v>1000</v>
      </c>
      <c r="M42" s="225">
        <v>50000</v>
      </c>
      <c r="N42" s="224">
        <f t="shared" si="0"/>
        <v>0</v>
      </c>
    </row>
    <row r="43" spans="1:14" ht="30">
      <c r="A43" s="51" t="s">
        <v>947</v>
      </c>
      <c r="B43" s="38" t="s">
        <v>1068</v>
      </c>
      <c r="C43" s="23" t="s">
        <v>793</v>
      </c>
      <c r="D43" s="165">
        <v>20</v>
      </c>
      <c r="E43" s="225">
        <v>20000</v>
      </c>
      <c r="F43" s="43" t="s">
        <v>909</v>
      </c>
      <c r="G43" s="43"/>
      <c r="H43" s="99" t="s">
        <v>740</v>
      </c>
      <c r="I43" s="100"/>
      <c r="J43" s="43"/>
      <c r="K43" s="148" t="s">
        <v>13</v>
      </c>
      <c r="L43" s="165">
        <v>20</v>
      </c>
      <c r="M43" s="225">
        <v>10000</v>
      </c>
      <c r="N43" s="224">
        <f t="shared" si="0"/>
        <v>10000</v>
      </c>
    </row>
    <row r="44" spans="1:14" ht="15">
      <c r="A44" s="51" t="s">
        <v>948</v>
      </c>
      <c r="B44" s="38" t="s">
        <v>72</v>
      </c>
      <c r="C44" s="23" t="s">
        <v>95</v>
      </c>
      <c r="D44" s="165">
        <v>5</v>
      </c>
      <c r="E44" s="225">
        <v>5000</v>
      </c>
      <c r="F44" s="43" t="s">
        <v>910</v>
      </c>
      <c r="G44" s="43"/>
      <c r="H44" s="99" t="s">
        <v>753</v>
      </c>
      <c r="I44" s="100"/>
      <c r="J44" s="43"/>
      <c r="K44" s="148" t="s">
        <v>12</v>
      </c>
      <c r="L44" s="165">
        <v>30</v>
      </c>
      <c r="M44" s="225">
        <v>69000</v>
      </c>
      <c r="N44" s="224">
        <f t="shared" si="0"/>
        <v>-64000</v>
      </c>
    </row>
    <row r="45" spans="1:14" ht="16.5" customHeight="1">
      <c r="A45" s="51" t="s">
        <v>949</v>
      </c>
      <c r="B45" s="38" t="s">
        <v>0</v>
      </c>
      <c r="C45" s="23" t="s">
        <v>95</v>
      </c>
      <c r="D45" s="165">
        <v>0</v>
      </c>
      <c r="E45" s="225">
        <v>0</v>
      </c>
      <c r="F45" s="43" t="s">
        <v>910</v>
      </c>
      <c r="G45" s="43"/>
      <c r="H45" s="99" t="s">
        <v>753</v>
      </c>
      <c r="I45" s="100"/>
      <c r="J45" s="43"/>
      <c r="K45" s="148" t="s">
        <v>12</v>
      </c>
      <c r="L45" s="165">
        <v>50</v>
      </c>
      <c r="M45" s="225">
        <v>69000</v>
      </c>
      <c r="N45" s="224">
        <f t="shared" si="0"/>
        <v>-69000</v>
      </c>
    </row>
    <row r="46" spans="1:14" ht="15">
      <c r="A46" s="51" t="s">
        <v>950</v>
      </c>
      <c r="B46" s="38" t="s">
        <v>1</v>
      </c>
      <c r="C46" s="23" t="s">
        <v>128</v>
      </c>
      <c r="D46" s="165">
        <v>0</v>
      </c>
      <c r="E46" s="225">
        <v>0</v>
      </c>
      <c r="F46" s="43"/>
      <c r="G46" s="43"/>
      <c r="H46" s="99" t="s">
        <v>16</v>
      </c>
      <c r="I46" s="100"/>
      <c r="J46" s="43"/>
      <c r="K46" s="148" t="s">
        <v>13</v>
      </c>
      <c r="L46" s="165">
        <v>0</v>
      </c>
      <c r="M46" s="225">
        <v>0</v>
      </c>
      <c r="N46" s="224">
        <f t="shared" si="0"/>
        <v>0</v>
      </c>
    </row>
    <row r="47" spans="1:14" ht="15">
      <c r="A47" s="51" t="s">
        <v>951</v>
      </c>
      <c r="B47" s="38" t="s">
        <v>2</v>
      </c>
      <c r="C47" s="23" t="s">
        <v>95</v>
      </c>
      <c r="D47" s="165">
        <v>0</v>
      </c>
      <c r="E47" s="225">
        <v>0</v>
      </c>
      <c r="F47" s="43" t="s">
        <v>909</v>
      </c>
      <c r="G47" s="43"/>
      <c r="H47" s="99" t="s">
        <v>508</v>
      </c>
      <c r="I47" s="100"/>
      <c r="J47" s="43"/>
      <c r="K47" s="148" t="s">
        <v>13</v>
      </c>
      <c r="L47" s="165">
        <v>35</v>
      </c>
      <c r="M47" s="225">
        <v>10500</v>
      </c>
      <c r="N47" s="224">
        <f t="shared" si="0"/>
        <v>-10500</v>
      </c>
    </row>
    <row r="48" spans="1:14" ht="15">
      <c r="A48" s="51" t="s">
        <v>952</v>
      </c>
      <c r="B48" s="38" t="s">
        <v>73</v>
      </c>
      <c r="C48" s="23" t="s">
        <v>95</v>
      </c>
      <c r="D48" s="165">
        <v>0</v>
      </c>
      <c r="E48" s="225">
        <v>0</v>
      </c>
      <c r="F48" s="43"/>
      <c r="G48" s="43"/>
      <c r="H48" s="99" t="s">
        <v>568</v>
      </c>
      <c r="I48" s="100"/>
      <c r="J48" s="43"/>
      <c r="K48" s="148" t="s">
        <v>13</v>
      </c>
      <c r="L48" s="165">
        <v>0</v>
      </c>
      <c r="M48" s="225">
        <v>0</v>
      </c>
      <c r="N48" s="224">
        <f t="shared" si="0"/>
        <v>0</v>
      </c>
    </row>
    <row r="49" spans="1:14" ht="15">
      <c r="A49" s="51" t="s">
        <v>953</v>
      </c>
      <c r="B49" s="38" t="s">
        <v>3</v>
      </c>
      <c r="C49" s="23" t="s">
        <v>95</v>
      </c>
      <c r="D49" s="165">
        <v>0</v>
      </c>
      <c r="E49" s="225">
        <v>0</v>
      </c>
      <c r="F49" s="43"/>
      <c r="G49" s="43"/>
      <c r="H49" s="99" t="s">
        <v>568</v>
      </c>
      <c r="I49" s="100"/>
      <c r="J49" s="43"/>
      <c r="K49" s="148" t="s">
        <v>13</v>
      </c>
      <c r="L49" s="165">
        <v>0</v>
      </c>
      <c r="M49" s="225">
        <v>0</v>
      </c>
      <c r="N49" s="224">
        <f t="shared" si="0"/>
        <v>0</v>
      </c>
    </row>
    <row r="50" spans="1:14" ht="16.5" customHeight="1">
      <c r="A50" s="51" t="s">
        <v>954</v>
      </c>
      <c r="B50" s="199" t="s">
        <v>764</v>
      </c>
      <c r="C50" s="23" t="s">
        <v>95</v>
      </c>
      <c r="D50" s="213">
        <v>10</v>
      </c>
      <c r="E50" s="226">
        <v>20000</v>
      </c>
      <c r="F50" s="43"/>
      <c r="G50" s="43"/>
      <c r="H50" s="99" t="s">
        <v>568</v>
      </c>
      <c r="I50" s="100"/>
      <c r="J50" s="207"/>
      <c r="K50" s="148" t="s">
        <v>13</v>
      </c>
      <c r="L50" s="213">
        <v>0</v>
      </c>
      <c r="M50" s="226">
        <v>0</v>
      </c>
      <c r="N50" s="224">
        <f t="shared" si="0"/>
        <v>20000</v>
      </c>
    </row>
    <row r="51" spans="1:14" ht="17.25" customHeight="1">
      <c r="A51" s="51" t="s">
        <v>955</v>
      </c>
      <c r="B51" s="38" t="s">
        <v>121</v>
      </c>
      <c r="C51" s="23" t="s">
        <v>95</v>
      </c>
      <c r="D51" s="165">
        <v>25</v>
      </c>
      <c r="E51" s="225">
        <v>10000</v>
      </c>
      <c r="F51" s="43" t="s">
        <v>909</v>
      </c>
      <c r="G51" s="43"/>
      <c r="H51" s="99" t="s">
        <v>508</v>
      </c>
      <c r="I51" s="100"/>
      <c r="J51" s="43"/>
      <c r="K51" s="148" t="s">
        <v>13</v>
      </c>
      <c r="L51" s="165">
        <v>250</v>
      </c>
      <c r="M51" s="225">
        <v>30000</v>
      </c>
      <c r="N51" s="224">
        <f t="shared" si="0"/>
        <v>-20000</v>
      </c>
    </row>
    <row r="52" spans="1:14" ht="17.25" customHeight="1">
      <c r="A52" s="51" t="s">
        <v>956</v>
      </c>
      <c r="B52" s="38" t="s">
        <v>122</v>
      </c>
      <c r="C52" s="23" t="s">
        <v>95</v>
      </c>
      <c r="D52" s="165">
        <v>0</v>
      </c>
      <c r="E52" s="225">
        <v>0</v>
      </c>
      <c r="F52" s="43"/>
      <c r="G52" s="43"/>
      <c r="H52" s="99" t="s">
        <v>508</v>
      </c>
      <c r="I52" s="100"/>
      <c r="J52" s="43"/>
      <c r="K52" s="148" t="s">
        <v>13</v>
      </c>
      <c r="L52" s="165">
        <v>0</v>
      </c>
      <c r="M52" s="225">
        <v>0</v>
      </c>
      <c r="N52" s="224">
        <f t="shared" si="0"/>
        <v>0</v>
      </c>
    </row>
    <row r="53" spans="1:14" ht="45">
      <c r="A53" s="51" t="s">
        <v>957</v>
      </c>
      <c r="B53" s="26" t="s">
        <v>216</v>
      </c>
      <c r="C53" s="77" t="s">
        <v>220</v>
      </c>
      <c r="D53" s="170">
        <v>10</v>
      </c>
      <c r="E53" s="227">
        <v>5000</v>
      </c>
      <c r="F53" s="45" t="s">
        <v>909</v>
      </c>
      <c r="G53" s="164"/>
      <c r="H53" s="105" t="s">
        <v>627</v>
      </c>
      <c r="I53" s="106"/>
      <c r="J53" s="45"/>
      <c r="K53" s="150" t="s">
        <v>13</v>
      </c>
      <c r="L53" s="170">
        <v>10</v>
      </c>
      <c r="M53" s="227">
        <v>5000</v>
      </c>
      <c r="N53" s="224">
        <f t="shared" si="0"/>
        <v>0</v>
      </c>
    </row>
    <row r="54" spans="1:14" ht="30">
      <c r="A54" s="51" t="s">
        <v>958</v>
      </c>
      <c r="B54" s="107" t="s">
        <v>217</v>
      </c>
      <c r="C54" s="77" t="s">
        <v>95</v>
      </c>
      <c r="D54" s="165"/>
      <c r="E54" s="228">
        <v>2000</v>
      </c>
      <c r="F54" s="76" t="s">
        <v>909</v>
      </c>
      <c r="G54" s="43"/>
      <c r="H54" s="103" t="s">
        <v>628</v>
      </c>
      <c r="I54" s="104"/>
      <c r="J54" s="76"/>
      <c r="K54" s="149" t="s">
        <v>13</v>
      </c>
      <c r="L54" s="165"/>
      <c r="M54" s="228">
        <v>5000</v>
      </c>
      <c r="N54" s="224">
        <f t="shared" si="0"/>
        <v>-3000</v>
      </c>
    </row>
    <row r="55" spans="1:14" ht="15">
      <c r="A55" s="51" t="s">
        <v>959</v>
      </c>
      <c r="B55" s="39" t="s">
        <v>127</v>
      </c>
      <c r="C55" s="29"/>
      <c r="D55" s="165">
        <f>+E56/15000</f>
        <v>0</v>
      </c>
      <c r="E55" s="229">
        <v>1000</v>
      </c>
      <c r="F55" s="43" t="s">
        <v>909</v>
      </c>
      <c r="G55" s="43"/>
      <c r="H55" s="99" t="s">
        <v>629</v>
      </c>
      <c r="I55" s="100"/>
      <c r="J55" s="76"/>
      <c r="K55" s="148" t="s">
        <v>13</v>
      </c>
      <c r="L55" s="165">
        <f>+M56/15000</f>
        <v>0.6666666666666666</v>
      </c>
      <c r="M55" s="229">
        <v>5000</v>
      </c>
      <c r="N55" s="224">
        <f t="shared" si="0"/>
        <v>-4000</v>
      </c>
    </row>
    <row r="56" spans="1:14" ht="18" customHeight="1">
      <c r="A56" s="51" t="s">
        <v>960</v>
      </c>
      <c r="B56" s="39" t="s">
        <v>218</v>
      </c>
      <c r="C56" s="23" t="s">
        <v>220</v>
      </c>
      <c r="D56" s="213">
        <v>0</v>
      </c>
      <c r="E56" s="225">
        <v>0</v>
      </c>
      <c r="F56" s="43" t="s">
        <v>909</v>
      </c>
      <c r="G56" s="164"/>
      <c r="H56" s="101" t="s">
        <v>462</v>
      </c>
      <c r="I56" s="100"/>
      <c r="J56" s="293"/>
      <c r="K56" s="148" t="s">
        <v>12</v>
      </c>
      <c r="L56" s="213">
        <v>150</v>
      </c>
      <c r="M56" s="225">
        <v>10000</v>
      </c>
      <c r="N56" s="224">
        <f t="shared" si="0"/>
        <v>-10000</v>
      </c>
    </row>
    <row r="57" spans="1:14" ht="15">
      <c r="A57" s="51" t="s">
        <v>961</v>
      </c>
      <c r="B57" s="39" t="s">
        <v>795</v>
      </c>
      <c r="C57" s="23" t="s">
        <v>220</v>
      </c>
      <c r="D57" s="213">
        <v>200</v>
      </c>
      <c r="E57" s="225">
        <v>40000</v>
      </c>
      <c r="F57" s="43" t="s">
        <v>910</v>
      </c>
      <c r="G57" s="164"/>
      <c r="H57" s="101" t="s">
        <v>740</v>
      </c>
      <c r="I57" s="100"/>
      <c r="J57" s="200"/>
      <c r="K57" s="148" t="s">
        <v>12</v>
      </c>
      <c r="L57" s="213">
        <v>900</v>
      </c>
      <c r="M57" s="225">
        <v>199000</v>
      </c>
      <c r="N57" s="224">
        <f t="shared" si="0"/>
        <v>-159000</v>
      </c>
    </row>
    <row r="58" spans="1:14" ht="15" customHeight="1">
      <c r="A58" s="51" t="s">
        <v>962</v>
      </c>
      <c r="B58" s="39" t="s">
        <v>738</v>
      </c>
      <c r="C58" s="23" t="s">
        <v>220</v>
      </c>
      <c r="D58" s="213">
        <v>10</v>
      </c>
      <c r="E58" s="225">
        <v>2000</v>
      </c>
      <c r="F58" s="43" t="s">
        <v>909</v>
      </c>
      <c r="G58" s="164"/>
      <c r="H58" s="101" t="s">
        <v>462</v>
      </c>
      <c r="I58" s="100"/>
      <c r="J58" s="76"/>
      <c r="K58" s="148" t="s">
        <v>12</v>
      </c>
      <c r="L58" s="213">
        <v>0</v>
      </c>
      <c r="M58" s="225">
        <v>0</v>
      </c>
      <c r="N58" s="224">
        <f t="shared" si="0"/>
        <v>2000</v>
      </c>
    </row>
    <row r="59" spans="1:14" ht="15" customHeight="1">
      <c r="A59" s="51" t="s">
        <v>963</v>
      </c>
      <c r="B59" s="38" t="s">
        <v>813</v>
      </c>
      <c r="C59" s="23" t="s">
        <v>128</v>
      </c>
      <c r="D59" s="165">
        <v>2</v>
      </c>
      <c r="E59" s="225">
        <v>5000</v>
      </c>
      <c r="F59" s="43" t="s">
        <v>909</v>
      </c>
      <c r="G59" s="43"/>
      <c r="H59" s="101"/>
      <c r="I59" s="100"/>
      <c r="J59" s="43"/>
      <c r="K59" s="148"/>
      <c r="L59" s="165">
        <v>10</v>
      </c>
      <c r="M59" s="225">
        <v>35000</v>
      </c>
      <c r="N59" s="224">
        <f t="shared" si="0"/>
        <v>-30000</v>
      </c>
    </row>
    <row r="60" spans="1:14" ht="15">
      <c r="A60" s="51" t="s">
        <v>964</v>
      </c>
      <c r="B60" s="39" t="s">
        <v>125</v>
      </c>
      <c r="C60" s="23" t="s">
        <v>220</v>
      </c>
      <c r="D60" s="165">
        <v>0</v>
      </c>
      <c r="E60" s="225">
        <v>0</v>
      </c>
      <c r="F60" s="43" t="s">
        <v>909</v>
      </c>
      <c r="G60" s="43"/>
      <c r="H60" s="101" t="s">
        <v>630</v>
      </c>
      <c r="I60" s="100"/>
      <c r="J60" s="76"/>
      <c r="K60" s="148" t="s">
        <v>13</v>
      </c>
      <c r="L60" s="165">
        <v>20</v>
      </c>
      <c r="M60" s="225">
        <v>10000</v>
      </c>
      <c r="N60" s="224">
        <f t="shared" si="0"/>
        <v>-10000</v>
      </c>
    </row>
    <row r="61" spans="1:14" ht="15">
      <c r="A61" s="51" t="s">
        <v>965</v>
      </c>
      <c r="B61" s="38" t="s">
        <v>117</v>
      </c>
      <c r="C61" s="23" t="s">
        <v>220</v>
      </c>
      <c r="D61" s="165">
        <v>40</v>
      </c>
      <c r="E61" s="225">
        <v>17000</v>
      </c>
      <c r="F61" s="43" t="s">
        <v>909</v>
      </c>
      <c r="G61" s="164"/>
      <c r="H61" s="99" t="s">
        <v>631</v>
      </c>
      <c r="I61" s="100"/>
      <c r="J61" s="76"/>
      <c r="K61" s="148" t="s">
        <v>13</v>
      </c>
      <c r="L61" s="165">
        <v>50</v>
      </c>
      <c r="M61" s="225">
        <v>20000</v>
      </c>
      <c r="N61" s="224">
        <f t="shared" si="0"/>
        <v>-3000</v>
      </c>
    </row>
    <row r="62" spans="1:14" ht="15">
      <c r="A62" s="51" t="s">
        <v>966</v>
      </c>
      <c r="B62" s="39" t="s">
        <v>221</v>
      </c>
      <c r="C62" s="23" t="s">
        <v>220</v>
      </c>
      <c r="D62" s="165">
        <v>50</v>
      </c>
      <c r="E62" s="229">
        <v>5000</v>
      </c>
      <c r="F62" s="43" t="s">
        <v>909</v>
      </c>
      <c r="G62" s="164"/>
      <c r="H62" s="99" t="s">
        <v>631</v>
      </c>
      <c r="I62" s="100"/>
      <c r="J62" s="76"/>
      <c r="K62" s="148" t="s">
        <v>13</v>
      </c>
      <c r="L62" s="165">
        <v>100</v>
      </c>
      <c r="M62" s="229">
        <v>10000</v>
      </c>
      <c r="N62" s="224">
        <f t="shared" si="0"/>
        <v>-5000</v>
      </c>
    </row>
    <row r="63" spans="1:14" ht="15">
      <c r="A63" s="51" t="s">
        <v>967</v>
      </c>
      <c r="B63" s="39" t="s">
        <v>64</v>
      </c>
      <c r="C63" s="23" t="s">
        <v>220</v>
      </c>
      <c r="D63" s="165">
        <v>150</v>
      </c>
      <c r="E63" s="229">
        <v>15000</v>
      </c>
      <c r="F63" s="43" t="s">
        <v>909</v>
      </c>
      <c r="G63" s="164"/>
      <c r="H63" s="99" t="s">
        <v>631</v>
      </c>
      <c r="I63" s="100"/>
      <c r="J63" s="76"/>
      <c r="K63" s="148" t="s">
        <v>13</v>
      </c>
      <c r="L63" s="165">
        <v>150</v>
      </c>
      <c r="M63" s="229">
        <v>15000</v>
      </c>
      <c r="N63" s="224">
        <f t="shared" si="0"/>
        <v>0</v>
      </c>
    </row>
    <row r="64" spans="1:14" ht="15">
      <c r="A64" s="51" t="s">
        <v>968</v>
      </c>
      <c r="B64" s="38" t="s">
        <v>75</v>
      </c>
      <c r="C64" s="23"/>
      <c r="D64" s="165"/>
      <c r="E64" s="225">
        <v>30000</v>
      </c>
      <c r="F64" s="43" t="s">
        <v>909</v>
      </c>
      <c r="G64" s="43"/>
      <c r="H64" s="99" t="s">
        <v>19</v>
      </c>
      <c r="I64" s="100"/>
      <c r="J64" s="43"/>
      <c r="K64" s="148" t="s">
        <v>13</v>
      </c>
      <c r="L64" s="165"/>
      <c r="M64" s="225">
        <v>30000</v>
      </c>
      <c r="N64" s="224">
        <f t="shared" si="0"/>
        <v>0</v>
      </c>
    </row>
    <row r="65" spans="1:14" ht="15">
      <c r="A65" s="51" t="s">
        <v>969</v>
      </c>
      <c r="B65" s="38" t="s">
        <v>124</v>
      </c>
      <c r="C65" s="23" t="s">
        <v>755</v>
      </c>
      <c r="D65" s="165">
        <v>1</v>
      </c>
      <c r="E65" s="229">
        <v>500</v>
      </c>
      <c r="F65" s="43" t="s">
        <v>909</v>
      </c>
      <c r="G65" s="43"/>
      <c r="H65" s="99" t="s">
        <v>632</v>
      </c>
      <c r="I65" s="100"/>
      <c r="J65" s="43"/>
      <c r="K65" s="148" t="s">
        <v>13</v>
      </c>
      <c r="L65" s="165">
        <v>5</v>
      </c>
      <c r="M65" s="229">
        <v>10000</v>
      </c>
      <c r="N65" s="224">
        <f t="shared" si="0"/>
        <v>-9500</v>
      </c>
    </row>
    <row r="66" spans="1:14" ht="15">
      <c r="A66" s="51" t="s">
        <v>970</v>
      </c>
      <c r="B66" s="38" t="s">
        <v>126</v>
      </c>
      <c r="C66" s="23" t="s">
        <v>95</v>
      </c>
      <c r="D66" s="165">
        <v>0</v>
      </c>
      <c r="E66" s="229">
        <v>0</v>
      </c>
      <c r="F66" s="43" t="s">
        <v>909</v>
      </c>
      <c r="G66" s="43"/>
      <c r="H66" s="99" t="s">
        <v>627</v>
      </c>
      <c r="I66" s="100"/>
      <c r="J66" s="43"/>
      <c r="K66" s="148" t="s">
        <v>13</v>
      </c>
      <c r="L66" s="165">
        <v>100</v>
      </c>
      <c r="M66" s="229">
        <v>2000</v>
      </c>
      <c r="N66" s="224">
        <f t="shared" si="0"/>
        <v>-2000</v>
      </c>
    </row>
    <row r="67" spans="1:14" s="5" customFormat="1" ht="15">
      <c r="A67" s="51" t="s">
        <v>971</v>
      </c>
      <c r="B67" s="39" t="s">
        <v>770</v>
      </c>
      <c r="C67" s="29"/>
      <c r="D67" s="165"/>
      <c r="E67" s="229">
        <v>15000</v>
      </c>
      <c r="F67" s="43" t="s">
        <v>909</v>
      </c>
      <c r="G67" s="43"/>
      <c r="H67" s="99" t="s">
        <v>739</v>
      </c>
      <c r="I67" s="100"/>
      <c r="J67" s="43"/>
      <c r="K67" s="148" t="s">
        <v>12</v>
      </c>
      <c r="L67" s="165"/>
      <c r="M67" s="229">
        <v>30000</v>
      </c>
      <c r="N67" s="224">
        <f t="shared" si="0"/>
        <v>-15000</v>
      </c>
    </row>
    <row r="68" spans="1:14" s="20" customFormat="1" ht="15">
      <c r="A68" s="51" t="s">
        <v>972</v>
      </c>
      <c r="B68" s="39" t="s">
        <v>222</v>
      </c>
      <c r="C68" s="29" t="s">
        <v>793</v>
      </c>
      <c r="D68" s="165">
        <v>0</v>
      </c>
      <c r="E68" s="229">
        <v>0</v>
      </c>
      <c r="F68" s="43" t="s">
        <v>909</v>
      </c>
      <c r="G68" s="43"/>
      <c r="H68" s="99" t="s">
        <v>633</v>
      </c>
      <c r="I68" s="100"/>
      <c r="J68" s="43"/>
      <c r="K68" s="148" t="s">
        <v>13</v>
      </c>
      <c r="L68" s="165">
        <v>200</v>
      </c>
      <c r="M68" s="229">
        <v>40000</v>
      </c>
      <c r="N68" s="224">
        <f t="shared" si="0"/>
        <v>-40000</v>
      </c>
    </row>
    <row r="69" spans="1:14" s="20" customFormat="1" ht="15">
      <c r="A69" s="51" t="s">
        <v>973</v>
      </c>
      <c r="B69" s="37" t="s">
        <v>65</v>
      </c>
      <c r="C69" s="41" t="s">
        <v>95</v>
      </c>
      <c r="D69" s="213">
        <v>0</v>
      </c>
      <c r="E69" s="228">
        <v>0</v>
      </c>
      <c r="F69" s="43"/>
      <c r="G69" s="43"/>
      <c r="H69" s="99" t="s">
        <v>639</v>
      </c>
      <c r="I69" s="100"/>
      <c r="J69" s="43"/>
      <c r="K69" s="148" t="s">
        <v>12</v>
      </c>
      <c r="L69" s="213">
        <v>0</v>
      </c>
      <c r="M69" s="228">
        <v>0</v>
      </c>
      <c r="N69" s="224">
        <f t="shared" si="0"/>
        <v>0</v>
      </c>
    </row>
    <row r="70" spans="1:14" s="20" customFormat="1" ht="15">
      <c r="A70" s="51" t="s">
        <v>974</v>
      </c>
      <c r="B70" s="37" t="s">
        <v>66</v>
      </c>
      <c r="C70" s="41" t="s">
        <v>95</v>
      </c>
      <c r="D70" s="213">
        <v>100000</v>
      </c>
      <c r="E70" s="228">
        <v>50000</v>
      </c>
      <c r="F70" s="43"/>
      <c r="G70" s="43"/>
      <c r="H70" s="99">
        <v>25222000</v>
      </c>
      <c r="I70" s="100"/>
      <c r="J70" s="43"/>
      <c r="K70" s="148" t="s">
        <v>12</v>
      </c>
      <c r="L70" s="213">
        <v>0</v>
      </c>
      <c r="M70" s="228">
        <v>0</v>
      </c>
      <c r="N70" s="224">
        <f aca="true" t="shared" si="1" ref="N70:N133">+E70-M70</f>
        <v>50000</v>
      </c>
    </row>
    <row r="71" spans="1:14" s="20" customFormat="1" ht="15">
      <c r="A71" s="51" t="s">
        <v>975</v>
      </c>
      <c r="B71" s="37" t="s">
        <v>223</v>
      </c>
      <c r="C71" s="41" t="s">
        <v>95</v>
      </c>
      <c r="D71" s="213">
        <v>200000</v>
      </c>
      <c r="E71" s="228">
        <v>200000</v>
      </c>
      <c r="F71" s="43"/>
      <c r="G71" s="43"/>
      <c r="H71" s="99">
        <v>25222000</v>
      </c>
      <c r="I71" s="100"/>
      <c r="J71" s="43"/>
      <c r="K71" s="148" t="s">
        <v>12</v>
      </c>
      <c r="L71" s="213">
        <v>0</v>
      </c>
      <c r="M71" s="228">
        <v>0</v>
      </c>
      <c r="N71" s="224">
        <f t="shared" si="1"/>
        <v>200000</v>
      </c>
    </row>
    <row r="72" spans="1:14" s="20" customFormat="1" ht="16.5" customHeight="1">
      <c r="A72" s="51" t="s">
        <v>976</v>
      </c>
      <c r="B72" s="37" t="s">
        <v>224</v>
      </c>
      <c r="C72" s="80" t="s">
        <v>95</v>
      </c>
      <c r="D72" s="165">
        <v>400000</v>
      </c>
      <c r="E72" s="228">
        <v>200000</v>
      </c>
      <c r="F72" s="76"/>
      <c r="G72" s="76"/>
      <c r="H72" s="103">
        <v>25222000</v>
      </c>
      <c r="I72" s="104"/>
      <c r="J72" s="43"/>
      <c r="K72" s="149" t="s">
        <v>12</v>
      </c>
      <c r="L72" s="165">
        <v>200000</v>
      </c>
      <c r="M72" s="228">
        <v>100000</v>
      </c>
      <c r="N72" s="224">
        <f t="shared" si="1"/>
        <v>100000</v>
      </c>
    </row>
    <row r="73" spans="1:14" s="5" customFormat="1" ht="15">
      <c r="A73" s="51" t="s">
        <v>977</v>
      </c>
      <c r="B73" s="37" t="s">
        <v>225</v>
      </c>
      <c r="C73" s="80" t="s">
        <v>95</v>
      </c>
      <c r="D73" s="165">
        <v>100000</v>
      </c>
      <c r="E73" s="228">
        <v>50000</v>
      </c>
      <c r="F73" s="76"/>
      <c r="G73" s="76"/>
      <c r="H73" s="103">
        <v>25222000</v>
      </c>
      <c r="I73" s="104"/>
      <c r="J73" s="43"/>
      <c r="K73" s="149" t="s">
        <v>12</v>
      </c>
      <c r="L73" s="165">
        <v>100000</v>
      </c>
      <c r="M73" s="228">
        <v>50000</v>
      </c>
      <c r="N73" s="224">
        <f t="shared" si="1"/>
        <v>0</v>
      </c>
    </row>
    <row r="74" spans="1:14" s="5" customFormat="1" ht="15">
      <c r="A74" s="51" t="s">
        <v>978</v>
      </c>
      <c r="B74" s="37" t="s">
        <v>226</v>
      </c>
      <c r="C74" s="41" t="s">
        <v>95</v>
      </c>
      <c r="D74" s="165">
        <v>400000</v>
      </c>
      <c r="E74" s="228">
        <v>200000</v>
      </c>
      <c r="F74" s="43"/>
      <c r="G74" s="43"/>
      <c r="H74" s="99">
        <v>25222000</v>
      </c>
      <c r="I74" s="100"/>
      <c r="J74" s="43"/>
      <c r="K74" s="148" t="s">
        <v>12</v>
      </c>
      <c r="L74" s="165">
        <v>200000</v>
      </c>
      <c r="M74" s="228">
        <v>100000</v>
      </c>
      <c r="N74" s="224">
        <f t="shared" si="1"/>
        <v>100000</v>
      </c>
    </row>
    <row r="75" spans="1:14" s="5" customFormat="1" ht="13.5" customHeight="1">
      <c r="A75" s="51" t="s">
        <v>979</v>
      </c>
      <c r="B75" s="37" t="s">
        <v>756</v>
      </c>
      <c r="C75" s="41" t="s">
        <v>95</v>
      </c>
      <c r="D75" s="165">
        <v>10</v>
      </c>
      <c r="E75" s="228">
        <v>1000</v>
      </c>
      <c r="F75" s="36" t="s">
        <v>909</v>
      </c>
      <c r="G75" s="36"/>
      <c r="H75" s="99" t="s">
        <v>627</v>
      </c>
      <c r="I75" s="108"/>
      <c r="J75" s="43"/>
      <c r="K75" s="151" t="s">
        <v>13</v>
      </c>
      <c r="L75" s="165">
        <v>100</v>
      </c>
      <c r="M75" s="228">
        <v>10000</v>
      </c>
      <c r="N75" s="224">
        <f t="shared" si="1"/>
        <v>-9000</v>
      </c>
    </row>
    <row r="76" spans="1:246" s="28" customFormat="1" ht="30">
      <c r="A76" s="51" t="s">
        <v>980</v>
      </c>
      <c r="B76" s="37" t="s">
        <v>794</v>
      </c>
      <c r="C76" s="80" t="s">
        <v>128</v>
      </c>
      <c r="D76" s="165">
        <v>0</v>
      </c>
      <c r="E76" s="228">
        <v>0</v>
      </c>
      <c r="F76" s="79" t="s">
        <v>909</v>
      </c>
      <c r="G76" s="79"/>
      <c r="H76" s="99" t="s">
        <v>20</v>
      </c>
      <c r="I76" s="110"/>
      <c r="J76" s="43"/>
      <c r="K76" s="152" t="s">
        <v>13</v>
      </c>
      <c r="L76" s="165">
        <v>100</v>
      </c>
      <c r="M76" s="228">
        <v>10000</v>
      </c>
      <c r="N76" s="224">
        <f t="shared" si="1"/>
        <v>-10000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</row>
    <row r="77" spans="1:246" s="28" customFormat="1" ht="15">
      <c r="A77" s="51" t="s">
        <v>981</v>
      </c>
      <c r="B77" s="37" t="s">
        <v>74</v>
      </c>
      <c r="C77" s="41"/>
      <c r="D77" s="165"/>
      <c r="E77" s="228">
        <v>85000</v>
      </c>
      <c r="F77" s="36" t="s">
        <v>909</v>
      </c>
      <c r="G77" s="36"/>
      <c r="H77" s="99" t="s">
        <v>21</v>
      </c>
      <c r="I77" s="108"/>
      <c r="J77" s="36"/>
      <c r="K77" s="151" t="s">
        <v>13</v>
      </c>
      <c r="L77" s="165"/>
      <c r="M77" s="228">
        <v>69000</v>
      </c>
      <c r="N77" s="224">
        <f t="shared" si="1"/>
        <v>16000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</row>
    <row r="78" spans="1:246" s="28" customFormat="1" ht="15">
      <c r="A78" s="111"/>
      <c r="B78" s="112" t="s">
        <v>195</v>
      </c>
      <c r="C78" s="113"/>
      <c r="D78" s="214"/>
      <c r="E78" s="230">
        <f>SUM(E5:E77)</f>
        <v>1747400</v>
      </c>
      <c r="F78" s="83"/>
      <c r="G78" s="83"/>
      <c r="H78" s="114"/>
      <c r="I78" s="115"/>
      <c r="J78" s="83"/>
      <c r="K78" s="153"/>
      <c r="L78" s="214"/>
      <c r="M78" s="230">
        <f>SUM(M5:M77)</f>
        <v>1841400</v>
      </c>
      <c r="N78" s="230">
        <f>SUM(N5:N77)</f>
        <v>-94000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</row>
    <row r="79" spans="1:246" s="28" customFormat="1" ht="15">
      <c r="A79" s="116" t="s">
        <v>132</v>
      </c>
      <c r="B79" s="42" t="s">
        <v>228</v>
      </c>
      <c r="C79" s="117"/>
      <c r="D79" s="215"/>
      <c r="E79" s="231"/>
      <c r="F79" s="83"/>
      <c r="G79" s="83"/>
      <c r="H79" s="118"/>
      <c r="I79" s="115"/>
      <c r="J79" s="83"/>
      <c r="K79" s="153"/>
      <c r="L79" s="215"/>
      <c r="M79" s="231"/>
      <c r="N79" s="231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</row>
    <row r="80" spans="1:246" s="28" customFormat="1" ht="15">
      <c r="A80" s="51" t="s">
        <v>133</v>
      </c>
      <c r="B80" s="38" t="s">
        <v>229</v>
      </c>
      <c r="C80" s="23" t="s">
        <v>95</v>
      </c>
      <c r="D80" s="165">
        <v>30</v>
      </c>
      <c r="E80" s="225">
        <v>300</v>
      </c>
      <c r="F80" s="43" t="s">
        <v>909</v>
      </c>
      <c r="G80" s="43"/>
      <c r="H80" s="99" t="s">
        <v>516</v>
      </c>
      <c r="I80" s="100"/>
      <c r="J80" s="43"/>
      <c r="K80" s="148" t="s">
        <v>13</v>
      </c>
      <c r="L80" s="165">
        <v>30</v>
      </c>
      <c r="M80" s="225">
        <v>300</v>
      </c>
      <c r="N80" s="224">
        <f t="shared" si="1"/>
        <v>0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</row>
    <row r="81" spans="1:246" s="28" customFormat="1" ht="15">
      <c r="A81" s="51" t="s">
        <v>134</v>
      </c>
      <c r="B81" s="38" t="s">
        <v>230</v>
      </c>
      <c r="C81" s="23" t="s">
        <v>95</v>
      </c>
      <c r="D81" s="165">
        <v>100</v>
      </c>
      <c r="E81" s="225">
        <v>2500</v>
      </c>
      <c r="F81" s="43" t="s">
        <v>909</v>
      </c>
      <c r="G81" s="43"/>
      <c r="H81" s="101" t="s">
        <v>579</v>
      </c>
      <c r="I81" s="100"/>
      <c r="J81" s="43"/>
      <c r="K81" s="148" t="s">
        <v>22</v>
      </c>
      <c r="L81" s="165">
        <v>100</v>
      </c>
      <c r="M81" s="225">
        <v>2500</v>
      </c>
      <c r="N81" s="224">
        <f t="shared" si="1"/>
        <v>0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</row>
    <row r="82" spans="1:246" s="28" customFormat="1" ht="15">
      <c r="A82" s="51" t="s">
        <v>185</v>
      </c>
      <c r="B82" s="38" t="s">
        <v>231</v>
      </c>
      <c r="C82" s="23" t="s">
        <v>95</v>
      </c>
      <c r="D82" s="165">
        <v>50</v>
      </c>
      <c r="E82" s="225">
        <v>500</v>
      </c>
      <c r="F82" s="43" t="s">
        <v>909</v>
      </c>
      <c r="G82" s="43"/>
      <c r="H82" s="101" t="s">
        <v>461</v>
      </c>
      <c r="I82" s="100"/>
      <c r="J82" s="43"/>
      <c r="K82" s="148" t="s">
        <v>13</v>
      </c>
      <c r="L82" s="165">
        <v>50</v>
      </c>
      <c r="M82" s="225">
        <v>500</v>
      </c>
      <c r="N82" s="224">
        <f t="shared" si="1"/>
        <v>0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</row>
    <row r="83" spans="1:246" s="28" customFormat="1" ht="15">
      <c r="A83" s="51" t="s">
        <v>186</v>
      </c>
      <c r="B83" s="38" t="s">
        <v>232</v>
      </c>
      <c r="C83" s="23" t="s">
        <v>233</v>
      </c>
      <c r="D83" s="165"/>
      <c r="E83" s="225">
        <v>3000</v>
      </c>
      <c r="F83" s="43" t="s">
        <v>909</v>
      </c>
      <c r="G83" s="43"/>
      <c r="H83" s="101" t="s">
        <v>517</v>
      </c>
      <c r="I83" s="100"/>
      <c r="J83" s="43"/>
      <c r="K83" s="148" t="s">
        <v>22</v>
      </c>
      <c r="L83" s="165"/>
      <c r="M83" s="225">
        <v>3000</v>
      </c>
      <c r="N83" s="224">
        <f t="shared" si="1"/>
        <v>0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</row>
    <row r="84" spans="1:246" s="28" customFormat="1" ht="15">
      <c r="A84" s="51" t="s">
        <v>189</v>
      </c>
      <c r="B84" s="38" t="s">
        <v>758</v>
      </c>
      <c r="C84" s="23" t="s">
        <v>95</v>
      </c>
      <c r="D84" s="165">
        <v>1</v>
      </c>
      <c r="E84" s="225">
        <v>500</v>
      </c>
      <c r="F84" s="43" t="s">
        <v>909</v>
      </c>
      <c r="G84" s="43"/>
      <c r="H84" s="101"/>
      <c r="I84" s="100"/>
      <c r="J84" s="43"/>
      <c r="K84" s="148" t="s">
        <v>23</v>
      </c>
      <c r="L84" s="165">
        <v>1</v>
      </c>
      <c r="M84" s="225">
        <v>500</v>
      </c>
      <c r="N84" s="224">
        <f t="shared" si="1"/>
        <v>0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</row>
    <row r="85" spans="1:246" s="28" customFormat="1" ht="15">
      <c r="A85" s="51" t="s">
        <v>202</v>
      </c>
      <c r="B85" s="38" t="s">
        <v>234</v>
      </c>
      <c r="C85" s="23" t="s">
        <v>95</v>
      </c>
      <c r="D85" s="56">
        <v>10</v>
      </c>
      <c r="E85" s="225">
        <v>3300</v>
      </c>
      <c r="F85" s="43" t="s">
        <v>909</v>
      </c>
      <c r="G85" s="43"/>
      <c r="H85" s="101" t="s">
        <v>512</v>
      </c>
      <c r="I85" s="100"/>
      <c r="J85" s="43"/>
      <c r="K85" s="148" t="s">
        <v>23</v>
      </c>
      <c r="L85" s="56">
        <v>10</v>
      </c>
      <c r="M85" s="225">
        <v>3300</v>
      </c>
      <c r="N85" s="224">
        <f t="shared" si="1"/>
        <v>0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</row>
    <row r="86" spans="1:246" s="28" customFormat="1" ht="15">
      <c r="A86" s="51" t="s">
        <v>204</v>
      </c>
      <c r="B86" s="38" t="s">
        <v>759</v>
      </c>
      <c r="C86" s="23" t="s">
        <v>95</v>
      </c>
      <c r="D86" s="56">
        <v>3</v>
      </c>
      <c r="E86" s="225">
        <v>1000</v>
      </c>
      <c r="F86" s="43" t="s">
        <v>909</v>
      </c>
      <c r="G86" s="43"/>
      <c r="H86" s="101" t="s">
        <v>24</v>
      </c>
      <c r="I86" s="100"/>
      <c r="J86" s="43"/>
      <c r="K86" s="148" t="s">
        <v>26</v>
      </c>
      <c r="L86" s="56">
        <v>3</v>
      </c>
      <c r="M86" s="225">
        <v>1000</v>
      </c>
      <c r="N86" s="224">
        <f t="shared" si="1"/>
        <v>0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</row>
    <row r="87" spans="1:246" s="28" customFormat="1" ht="15">
      <c r="A87" s="51" t="s">
        <v>299</v>
      </c>
      <c r="B87" s="38" t="s">
        <v>235</v>
      </c>
      <c r="C87" s="23" t="s">
        <v>95</v>
      </c>
      <c r="D87" s="56">
        <v>2</v>
      </c>
      <c r="E87" s="225">
        <v>1000</v>
      </c>
      <c r="F87" s="43" t="s">
        <v>909</v>
      </c>
      <c r="G87" s="43"/>
      <c r="H87" s="101" t="s">
        <v>518</v>
      </c>
      <c r="I87" s="100"/>
      <c r="J87" s="43"/>
      <c r="K87" s="148" t="s">
        <v>23</v>
      </c>
      <c r="L87" s="56">
        <v>2</v>
      </c>
      <c r="M87" s="225">
        <v>1000</v>
      </c>
      <c r="N87" s="224">
        <f t="shared" si="1"/>
        <v>0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</row>
    <row r="88" spans="1:246" s="28" customFormat="1" ht="15">
      <c r="A88" s="51" t="s">
        <v>301</v>
      </c>
      <c r="B88" s="38" t="s">
        <v>236</v>
      </c>
      <c r="C88" s="23" t="s">
        <v>95</v>
      </c>
      <c r="D88" s="56">
        <v>4</v>
      </c>
      <c r="E88" s="225">
        <v>2000</v>
      </c>
      <c r="F88" s="43" t="s">
        <v>909</v>
      </c>
      <c r="G88" s="43"/>
      <c r="H88" s="101" t="s">
        <v>589</v>
      </c>
      <c r="I88" s="100"/>
      <c r="J88" s="43"/>
      <c r="K88" s="148" t="s">
        <v>23</v>
      </c>
      <c r="L88" s="56">
        <v>4</v>
      </c>
      <c r="M88" s="225">
        <v>2000</v>
      </c>
      <c r="N88" s="224">
        <f t="shared" si="1"/>
        <v>0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</row>
    <row r="89" spans="1:246" s="28" customFormat="1" ht="15">
      <c r="A89" s="51" t="s">
        <v>302</v>
      </c>
      <c r="B89" s="38" t="s">
        <v>130</v>
      </c>
      <c r="C89" s="23" t="s">
        <v>116</v>
      </c>
      <c r="D89" s="56">
        <v>200</v>
      </c>
      <c r="E89" s="225">
        <v>5000</v>
      </c>
      <c r="F89" s="43" t="s">
        <v>909</v>
      </c>
      <c r="G89" s="43"/>
      <c r="H89" s="101" t="s">
        <v>579</v>
      </c>
      <c r="I89" s="100"/>
      <c r="J89" s="43"/>
      <c r="K89" s="148" t="s">
        <v>22</v>
      </c>
      <c r="L89" s="56">
        <v>200</v>
      </c>
      <c r="M89" s="225">
        <v>5000</v>
      </c>
      <c r="N89" s="224">
        <f t="shared" si="1"/>
        <v>0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</row>
    <row r="90" spans="1:246" s="28" customFormat="1" ht="15">
      <c r="A90" s="51" t="s">
        <v>303</v>
      </c>
      <c r="B90" s="38" t="s">
        <v>129</v>
      </c>
      <c r="C90" s="23" t="s">
        <v>95</v>
      </c>
      <c r="D90" s="56">
        <v>20</v>
      </c>
      <c r="E90" s="225">
        <v>400</v>
      </c>
      <c r="F90" s="43" t="s">
        <v>909</v>
      </c>
      <c r="G90" s="43"/>
      <c r="H90" s="101" t="s">
        <v>640</v>
      </c>
      <c r="I90" s="100"/>
      <c r="J90" s="43"/>
      <c r="K90" s="148" t="s">
        <v>26</v>
      </c>
      <c r="L90" s="56">
        <v>20</v>
      </c>
      <c r="M90" s="225">
        <v>400</v>
      </c>
      <c r="N90" s="224">
        <f t="shared" si="1"/>
        <v>0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</row>
    <row r="91" spans="1:246" s="28" customFormat="1" ht="15">
      <c r="A91" s="51" t="s">
        <v>304</v>
      </c>
      <c r="B91" s="38" t="s">
        <v>219</v>
      </c>
      <c r="C91" s="23" t="s">
        <v>118</v>
      </c>
      <c r="D91" s="165">
        <v>20</v>
      </c>
      <c r="E91" s="225">
        <v>500</v>
      </c>
      <c r="F91" s="43" t="s">
        <v>909</v>
      </c>
      <c r="G91" s="43"/>
      <c r="H91" s="101" t="s">
        <v>513</v>
      </c>
      <c r="I91" s="100"/>
      <c r="J91" s="43"/>
      <c r="K91" s="148" t="s">
        <v>12</v>
      </c>
      <c r="L91" s="165">
        <v>20</v>
      </c>
      <c r="M91" s="225">
        <v>500</v>
      </c>
      <c r="N91" s="224">
        <f t="shared" si="1"/>
        <v>0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</row>
    <row r="92" spans="1:246" s="28" customFormat="1" ht="15">
      <c r="A92" s="50" t="s">
        <v>306</v>
      </c>
      <c r="B92" s="38" t="s">
        <v>237</v>
      </c>
      <c r="C92" s="23" t="s">
        <v>118</v>
      </c>
      <c r="D92" s="56">
        <v>130</v>
      </c>
      <c r="E92" s="225">
        <v>15000</v>
      </c>
      <c r="F92" s="43" t="s">
        <v>909</v>
      </c>
      <c r="G92" s="43"/>
      <c r="H92" s="99" t="s">
        <v>645</v>
      </c>
      <c r="I92" s="100"/>
      <c r="J92" s="43"/>
      <c r="K92" s="148" t="s">
        <v>13</v>
      </c>
      <c r="L92" s="56">
        <v>130</v>
      </c>
      <c r="M92" s="225">
        <v>15000</v>
      </c>
      <c r="N92" s="224">
        <f t="shared" si="1"/>
        <v>0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</row>
    <row r="93" spans="1:246" s="28" customFormat="1" ht="15">
      <c r="A93" s="51" t="s">
        <v>307</v>
      </c>
      <c r="B93" s="38" t="s">
        <v>238</v>
      </c>
      <c r="C93" s="23" t="s">
        <v>118</v>
      </c>
      <c r="D93" s="56">
        <v>100</v>
      </c>
      <c r="E93" s="225">
        <v>5000</v>
      </c>
      <c r="F93" s="43" t="s">
        <v>909</v>
      </c>
      <c r="G93" s="43"/>
      <c r="H93" s="99" t="s">
        <v>514</v>
      </c>
      <c r="I93" s="100"/>
      <c r="J93" s="43"/>
      <c r="K93" s="148" t="s">
        <v>25</v>
      </c>
      <c r="L93" s="56">
        <v>100</v>
      </c>
      <c r="M93" s="225">
        <v>5000</v>
      </c>
      <c r="N93" s="224">
        <f t="shared" si="1"/>
        <v>0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</row>
    <row r="94" spans="1:14" s="5" customFormat="1" ht="15" customHeight="1">
      <c r="A94" s="51" t="s">
        <v>309</v>
      </c>
      <c r="B94" s="38" t="s">
        <v>239</v>
      </c>
      <c r="C94" s="23" t="s">
        <v>95</v>
      </c>
      <c r="D94" s="56">
        <v>50</v>
      </c>
      <c r="E94" s="225">
        <v>500</v>
      </c>
      <c r="F94" s="43" t="s">
        <v>909</v>
      </c>
      <c r="G94" s="43"/>
      <c r="H94" s="99" t="s">
        <v>461</v>
      </c>
      <c r="I94" s="100"/>
      <c r="J94" s="43"/>
      <c r="K94" s="148" t="s">
        <v>25</v>
      </c>
      <c r="L94" s="56">
        <v>50</v>
      </c>
      <c r="M94" s="225">
        <v>500</v>
      </c>
      <c r="N94" s="224">
        <f t="shared" si="1"/>
        <v>0</v>
      </c>
    </row>
    <row r="95" spans="1:246" s="28" customFormat="1" ht="15">
      <c r="A95" s="51" t="s">
        <v>310</v>
      </c>
      <c r="B95" s="38" t="s">
        <v>240</v>
      </c>
      <c r="C95" s="23" t="s">
        <v>95</v>
      </c>
      <c r="D95" s="56">
        <v>30</v>
      </c>
      <c r="E95" s="225">
        <v>1000</v>
      </c>
      <c r="F95" s="43" t="s">
        <v>909</v>
      </c>
      <c r="G95" s="43"/>
      <c r="H95" s="99" t="s">
        <v>520</v>
      </c>
      <c r="I95" s="100"/>
      <c r="J95" s="43"/>
      <c r="K95" s="148" t="s">
        <v>26</v>
      </c>
      <c r="L95" s="56">
        <v>30</v>
      </c>
      <c r="M95" s="225">
        <v>1000</v>
      </c>
      <c r="N95" s="224">
        <f t="shared" si="1"/>
        <v>0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</row>
    <row r="96" spans="1:246" s="28" customFormat="1" ht="30">
      <c r="A96" s="51" t="s">
        <v>311</v>
      </c>
      <c r="B96" s="38" t="s">
        <v>241</v>
      </c>
      <c r="C96" s="23" t="s">
        <v>95</v>
      </c>
      <c r="D96" s="56">
        <v>20</v>
      </c>
      <c r="E96" s="225">
        <v>1000</v>
      </c>
      <c r="F96" s="43" t="s">
        <v>909</v>
      </c>
      <c r="G96" s="43"/>
      <c r="H96" s="99" t="s">
        <v>519</v>
      </c>
      <c r="I96" s="100"/>
      <c r="J96" s="43"/>
      <c r="K96" s="148" t="s">
        <v>13</v>
      </c>
      <c r="L96" s="56">
        <v>20</v>
      </c>
      <c r="M96" s="225">
        <v>1000</v>
      </c>
      <c r="N96" s="224">
        <f t="shared" si="1"/>
        <v>0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</row>
    <row r="97" spans="1:246" s="28" customFormat="1" ht="15">
      <c r="A97" s="51" t="s">
        <v>646</v>
      </c>
      <c r="B97" s="38" t="s">
        <v>242</v>
      </c>
      <c r="C97" s="23" t="s">
        <v>95</v>
      </c>
      <c r="D97" s="56">
        <v>1000</v>
      </c>
      <c r="E97" s="225">
        <v>1300</v>
      </c>
      <c r="F97" s="43" t="s">
        <v>909</v>
      </c>
      <c r="G97" s="43"/>
      <c r="H97" s="99" t="s">
        <v>524</v>
      </c>
      <c r="I97" s="100"/>
      <c r="J97" s="43"/>
      <c r="K97" s="148" t="s">
        <v>13</v>
      </c>
      <c r="L97" s="56">
        <v>1000</v>
      </c>
      <c r="M97" s="225">
        <v>1300</v>
      </c>
      <c r="N97" s="224">
        <f t="shared" si="1"/>
        <v>0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</row>
    <row r="98" spans="1:246" s="28" customFormat="1" ht="15">
      <c r="A98" s="50" t="s">
        <v>647</v>
      </c>
      <c r="B98" s="39" t="s">
        <v>244</v>
      </c>
      <c r="C98" s="23"/>
      <c r="D98" s="165">
        <v>50</v>
      </c>
      <c r="E98" s="229">
        <v>1000</v>
      </c>
      <c r="F98" s="43" t="s">
        <v>909</v>
      </c>
      <c r="G98" s="43"/>
      <c r="H98" s="99" t="s">
        <v>580</v>
      </c>
      <c r="I98" s="100"/>
      <c r="J98" s="43"/>
      <c r="K98" s="148" t="s">
        <v>26</v>
      </c>
      <c r="L98" s="165">
        <v>50</v>
      </c>
      <c r="M98" s="229">
        <v>1000</v>
      </c>
      <c r="N98" s="224">
        <f t="shared" si="1"/>
        <v>0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</row>
    <row r="99" spans="1:246" s="28" customFormat="1" ht="16.5" customHeight="1">
      <c r="A99" s="51" t="s">
        <v>314</v>
      </c>
      <c r="B99" s="39" t="s">
        <v>245</v>
      </c>
      <c r="C99" s="29"/>
      <c r="D99" s="165"/>
      <c r="E99" s="229">
        <v>1000</v>
      </c>
      <c r="F99" s="43" t="s">
        <v>909</v>
      </c>
      <c r="G99" s="43"/>
      <c r="H99" s="99" t="s">
        <v>516</v>
      </c>
      <c r="I99" s="100"/>
      <c r="J99" s="43"/>
      <c r="K99" s="148" t="s">
        <v>13</v>
      </c>
      <c r="L99" s="165"/>
      <c r="M99" s="229">
        <v>1000</v>
      </c>
      <c r="N99" s="224">
        <f t="shared" si="1"/>
        <v>0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</row>
    <row r="100" spans="1:246" s="28" customFormat="1" ht="58.5" customHeight="1">
      <c r="A100" s="50" t="s">
        <v>316</v>
      </c>
      <c r="B100" s="39" t="s">
        <v>59</v>
      </c>
      <c r="C100" s="78"/>
      <c r="D100" s="165"/>
      <c r="E100" s="229">
        <v>65000</v>
      </c>
      <c r="F100" s="76" t="s">
        <v>910</v>
      </c>
      <c r="G100" s="76" t="s">
        <v>787</v>
      </c>
      <c r="H100" s="103" t="s">
        <v>591</v>
      </c>
      <c r="I100" s="104"/>
      <c r="J100" s="76"/>
      <c r="K100" s="149" t="s">
        <v>26</v>
      </c>
      <c r="L100" s="165"/>
      <c r="M100" s="229">
        <v>65000</v>
      </c>
      <c r="N100" s="224">
        <f t="shared" si="1"/>
        <v>0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</row>
    <row r="101" spans="1:246" s="28" customFormat="1" ht="30">
      <c r="A101" s="51" t="s">
        <v>776</v>
      </c>
      <c r="B101" s="38" t="s">
        <v>246</v>
      </c>
      <c r="C101" s="77"/>
      <c r="D101" s="165"/>
      <c r="E101" s="225">
        <v>10000</v>
      </c>
      <c r="F101" s="76" t="s">
        <v>909</v>
      </c>
      <c r="G101" s="76"/>
      <c r="H101" s="109"/>
      <c r="I101" s="104"/>
      <c r="J101" s="76"/>
      <c r="K101" s="149"/>
      <c r="L101" s="165"/>
      <c r="M101" s="225">
        <v>10000</v>
      </c>
      <c r="N101" s="224">
        <f t="shared" si="1"/>
        <v>0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</row>
    <row r="102" spans="1:246" s="28" customFormat="1" ht="15">
      <c r="A102" s="119"/>
      <c r="B102" s="112" t="s">
        <v>195</v>
      </c>
      <c r="C102" s="113"/>
      <c r="D102" s="216"/>
      <c r="E102" s="230">
        <f>SUM(E80:E101)</f>
        <v>120800</v>
      </c>
      <c r="F102" s="83"/>
      <c r="G102" s="83"/>
      <c r="H102" s="114"/>
      <c r="I102" s="115"/>
      <c r="J102" s="83"/>
      <c r="K102" s="153"/>
      <c r="L102" s="216"/>
      <c r="M102" s="230">
        <f>SUM(M80:M101)</f>
        <v>120800</v>
      </c>
      <c r="N102" s="230">
        <f>SUM(N80:N101)</f>
        <v>0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</row>
    <row r="103" spans="1:246" s="28" customFormat="1" ht="15">
      <c r="A103" s="116" t="s">
        <v>135</v>
      </c>
      <c r="B103" s="42" t="s">
        <v>258</v>
      </c>
      <c r="C103" s="117"/>
      <c r="D103" s="215"/>
      <c r="E103" s="231"/>
      <c r="F103" s="83"/>
      <c r="G103" s="83"/>
      <c r="H103" s="118"/>
      <c r="I103" s="115"/>
      <c r="J103" s="83"/>
      <c r="K103" s="153"/>
      <c r="L103" s="215"/>
      <c r="M103" s="231"/>
      <c r="N103" s="231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</row>
    <row r="104" spans="1:14" s="5" customFormat="1" ht="15">
      <c r="A104" s="51" t="s">
        <v>136</v>
      </c>
      <c r="B104" s="38" t="s">
        <v>137</v>
      </c>
      <c r="C104" s="23" t="s">
        <v>95</v>
      </c>
      <c r="D104" s="56">
        <v>50</v>
      </c>
      <c r="E104" s="228">
        <v>1500</v>
      </c>
      <c r="F104" s="44" t="s">
        <v>909</v>
      </c>
      <c r="G104" s="44"/>
      <c r="H104" s="99" t="s">
        <v>463</v>
      </c>
      <c r="I104" s="120"/>
      <c r="J104" s="44"/>
      <c r="K104" s="154" t="s">
        <v>26</v>
      </c>
      <c r="L104" s="56">
        <v>50</v>
      </c>
      <c r="M104" s="228">
        <v>1500</v>
      </c>
      <c r="N104" s="224">
        <f t="shared" si="1"/>
        <v>0</v>
      </c>
    </row>
    <row r="105" spans="1:14" s="5" customFormat="1" ht="15">
      <c r="A105" s="51" t="s">
        <v>138</v>
      </c>
      <c r="B105" s="38" t="s">
        <v>139</v>
      </c>
      <c r="C105" s="23" t="s">
        <v>788</v>
      </c>
      <c r="D105" s="56">
        <v>100</v>
      </c>
      <c r="E105" s="228">
        <v>1500</v>
      </c>
      <c r="F105" s="44" t="s">
        <v>909</v>
      </c>
      <c r="G105" s="44"/>
      <c r="H105" s="99" t="s">
        <v>463</v>
      </c>
      <c r="I105" s="120"/>
      <c r="J105" s="44"/>
      <c r="K105" s="154" t="s">
        <v>26</v>
      </c>
      <c r="L105" s="56">
        <v>100</v>
      </c>
      <c r="M105" s="228">
        <v>1500</v>
      </c>
      <c r="N105" s="224">
        <f t="shared" si="1"/>
        <v>0</v>
      </c>
    </row>
    <row r="106" spans="1:14" s="5" customFormat="1" ht="15">
      <c r="A106" s="51" t="s">
        <v>140</v>
      </c>
      <c r="B106" s="38" t="s">
        <v>141</v>
      </c>
      <c r="C106" s="23" t="s">
        <v>116</v>
      </c>
      <c r="D106" s="56">
        <v>10</v>
      </c>
      <c r="E106" s="228">
        <v>500</v>
      </c>
      <c r="F106" s="44" t="s">
        <v>909</v>
      </c>
      <c r="G106" s="44"/>
      <c r="H106" s="99" t="s">
        <v>515</v>
      </c>
      <c r="I106" s="120"/>
      <c r="J106" s="44"/>
      <c r="K106" s="154" t="s">
        <v>26</v>
      </c>
      <c r="L106" s="56">
        <v>10</v>
      </c>
      <c r="M106" s="228">
        <v>500</v>
      </c>
      <c r="N106" s="224">
        <f t="shared" si="1"/>
        <v>0</v>
      </c>
    </row>
    <row r="107" spans="1:14" s="5" customFormat="1" ht="15" customHeight="1">
      <c r="A107" s="51" t="s">
        <v>142</v>
      </c>
      <c r="B107" s="38" t="s">
        <v>569</v>
      </c>
      <c r="C107" s="23" t="s">
        <v>95</v>
      </c>
      <c r="D107" s="56">
        <v>0</v>
      </c>
      <c r="E107" s="228">
        <v>0</v>
      </c>
      <c r="F107" s="44" t="s">
        <v>909</v>
      </c>
      <c r="G107" s="44"/>
      <c r="H107" s="99" t="s">
        <v>515</v>
      </c>
      <c r="I107" s="120"/>
      <c r="J107" s="44"/>
      <c r="K107" s="154" t="s">
        <v>26</v>
      </c>
      <c r="L107" s="56">
        <v>0</v>
      </c>
      <c r="M107" s="228">
        <v>0</v>
      </c>
      <c r="N107" s="224">
        <f t="shared" si="1"/>
        <v>0</v>
      </c>
    </row>
    <row r="108" spans="1:14" s="5" customFormat="1" ht="15">
      <c r="A108" s="51" t="s">
        <v>143</v>
      </c>
      <c r="B108" s="38" t="s">
        <v>144</v>
      </c>
      <c r="C108" s="23" t="s">
        <v>95</v>
      </c>
      <c r="D108" s="56">
        <v>10</v>
      </c>
      <c r="E108" s="228">
        <v>1000</v>
      </c>
      <c r="F108" s="44" t="s">
        <v>909</v>
      </c>
      <c r="G108" s="44"/>
      <c r="H108" s="99" t="s">
        <v>515</v>
      </c>
      <c r="I108" s="120"/>
      <c r="J108" s="44"/>
      <c r="K108" s="154" t="s">
        <v>26</v>
      </c>
      <c r="L108" s="56">
        <v>10</v>
      </c>
      <c r="M108" s="228">
        <v>1000</v>
      </c>
      <c r="N108" s="224">
        <f t="shared" si="1"/>
        <v>0</v>
      </c>
    </row>
    <row r="109" spans="1:14" s="5" customFormat="1" ht="15">
      <c r="A109" s="50" t="s">
        <v>648</v>
      </c>
      <c r="B109" s="38" t="s">
        <v>146</v>
      </c>
      <c r="C109" s="23" t="s">
        <v>95</v>
      </c>
      <c r="D109" s="56">
        <v>200</v>
      </c>
      <c r="E109" s="228">
        <v>10000</v>
      </c>
      <c r="F109" s="44" t="s">
        <v>909</v>
      </c>
      <c r="G109" s="44"/>
      <c r="H109" s="99" t="s">
        <v>461</v>
      </c>
      <c r="I109" s="120"/>
      <c r="J109" s="44"/>
      <c r="K109" s="154" t="s">
        <v>12</v>
      </c>
      <c r="L109" s="56">
        <v>200</v>
      </c>
      <c r="M109" s="228">
        <v>10000</v>
      </c>
      <c r="N109" s="224">
        <f t="shared" si="1"/>
        <v>0</v>
      </c>
    </row>
    <row r="110" spans="1:14" s="5" customFormat="1" ht="15">
      <c r="A110" s="51" t="s">
        <v>145</v>
      </c>
      <c r="B110" s="38" t="s">
        <v>148</v>
      </c>
      <c r="C110" s="23" t="s">
        <v>95</v>
      </c>
      <c r="D110" s="56">
        <v>300</v>
      </c>
      <c r="E110" s="228">
        <v>10000</v>
      </c>
      <c r="F110" s="44" t="s">
        <v>909</v>
      </c>
      <c r="G110" s="44"/>
      <c r="H110" s="99" t="s">
        <v>461</v>
      </c>
      <c r="I110" s="120"/>
      <c r="J110" s="44"/>
      <c r="K110" s="154" t="s">
        <v>26</v>
      </c>
      <c r="L110" s="56">
        <v>300</v>
      </c>
      <c r="M110" s="228">
        <v>10000</v>
      </c>
      <c r="N110" s="224">
        <f t="shared" si="1"/>
        <v>0</v>
      </c>
    </row>
    <row r="111" spans="1:14" s="5" customFormat="1" ht="15">
      <c r="A111" s="51" t="s">
        <v>147</v>
      </c>
      <c r="B111" s="38" t="s">
        <v>248</v>
      </c>
      <c r="C111" s="23" t="s">
        <v>116</v>
      </c>
      <c r="D111" s="56">
        <v>500</v>
      </c>
      <c r="E111" s="228">
        <v>7000</v>
      </c>
      <c r="F111" s="44" t="s">
        <v>909</v>
      </c>
      <c r="G111" s="44"/>
      <c r="H111" s="99" t="s">
        <v>515</v>
      </c>
      <c r="I111" s="120"/>
      <c r="J111" s="44"/>
      <c r="K111" s="154" t="s">
        <v>12</v>
      </c>
      <c r="L111" s="56">
        <v>500</v>
      </c>
      <c r="M111" s="228">
        <v>7000</v>
      </c>
      <c r="N111" s="224">
        <f t="shared" si="1"/>
        <v>0</v>
      </c>
    </row>
    <row r="112" spans="1:14" s="5" customFormat="1" ht="15.75" customHeight="1">
      <c r="A112" s="51" t="s">
        <v>149</v>
      </c>
      <c r="B112" s="38" t="s">
        <v>151</v>
      </c>
      <c r="C112" s="23" t="s">
        <v>116</v>
      </c>
      <c r="D112" s="56">
        <v>150</v>
      </c>
      <c r="E112" s="228">
        <v>3000</v>
      </c>
      <c r="F112" s="44" t="s">
        <v>909</v>
      </c>
      <c r="G112" s="44"/>
      <c r="H112" s="99" t="s">
        <v>515</v>
      </c>
      <c r="I112" s="120"/>
      <c r="J112" s="44"/>
      <c r="K112" s="154" t="s">
        <v>22</v>
      </c>
      <c r="L112" s="56">
        <v>150</v>
      </c>
      <c r="M112" s="228">
        <v>3000</v>
      </c>
      <c r="N112" s="224">
        <f t="shared" si="1"/>
        <v>0</v>
      </c>
    </row>
    <row r="113" spans="1:14" s="5" customFormat="1" ht="17.25" customHeight="1">
      <c r="A113" s="51" t="s">
        <v>150</v>
      </c>
      <c r="B113" s="38" t="s">
        <v>153</v>
      </c>
      <c r="C113" s="23" t="s">
        <v>118</v>
      </c>
      <c r="D113" s="56">
        <v>250</v>
      </c>
      <c r="E113" s="228">
        <v>3500</v>
      </c>
      <c r="F113" s="44" t="s">
        <v>909</v>
      </c>
      <c r="G113" s="44"/>
      <c r="H113" s="99" t="s">
        <v>515</v>
      </c>
      <c r="I113" s="120"/>
      <c r="J113" s="44"/>
      <c r="K113" s="154" t="s">
        <v>22</v>
      </c>
      <c r="L113" s="56">
        <v>250</v>
      </c>
      <c r="M113" s="228">
        <v>3500</v>
      </c>
      <c r="N113" s="224">
        <f t="shared" si="1"/>
        <v>0</v>
      </c>
    </row>
    <row r="114" spans="1:14" s="5" customFormat="1" ht="18.75" customHeight="1">
      <c r="A114" s="51" t="s">
        <v>152</v>
      </c>
      <c r="B114" s="38" t="s">
        <v>155</v>
      </c>
      <c r="C114" s="23" t="s">
        <v>95</v>
      </c>
      <c r="D114" s="56">
        <v>300</v>
      </c>
      <c r="E114" s="228">
        <v>5000</v>
      </c>
      <c r="F114" s="44" t="s">
        <v>909</v>
      </c>
      <c r="G114" s="44"/>
      <c r="H114" s="99" t="s">
        <v>515</v>
      </c>
      <c r="I114" s="120"/>
      <c r="J114" s="44"/>
      <c r="K114" s="154" t="s">
        <v>26</v>
      </c>
      <c r="L114" s="56">
        <v>300</v>
      </c>
      <c r="M114" s="228">
        <v>5000</v>
      </c>
      <c r="N114" s="224">
        <f t="shared" si="1"/>
        <v>0</v>
      </c>
    </row>
    <row r="115" spans="1:14" s="5" customFormat="1" ht="15">
      <c r="A115" s="51" t="s">
        <v>154</v>
      </c>
      <c r="B115" s="38" t="s">
        <v>249</v>
      </c>
      <c r="C115" s="23" t="s">
        <v>95</v>
      </c>
      <c r="D115" s="56">
        <v>50</v>
      </c>
      <c r="E115" s="228">
        <v>500</v>
      </c>
      <c r="F115" s="44" t="s">
        <v>909</v>
      </c>
      <c r="G115" s="44"/>
      <c r="H115" s="99" t="s">
        <v>515</v>
      </c>
      <c r="I115" s="120"/>
      <c r="J115" s="44"/>
      <c r="K115" s="154" t="s">
        <v>27</v>
      </c>
      <c r="L115" s="56">
        <v>50</v>
      </c>
      <c r="M115" s="228">
        <v>500</v>
      </c>
      <c r="N115" s="224">
        <f t="shared" si="1"/>
        <v>0</v>
      </c>
    </row>
    <row r="116" spans="1:14" s="5" customFormat="1" ht="16.5" customHeight="1">
      <c r="A116" s="51" t="s">
        <v>156</v>
      </c>
      <c r="B116" s="38" t="s">
        <v>158</v>
      </c>
      <c r="C116" s="23" t="s">
        <v>95</v>
      </c>
      <c r="D116" s="56">
        <v>155</v>
      </c>
      <c r="E116" s="228">
        <v>2000</v>
      </c>
      <c r="F116" s="44" t="s">
        <v>909</v>
      </c>
      <c r="G116" s="44"/>
      <c r="H116" s="99" t="s">
        <v>515</v>
      </c>
      <c r="I116" s="120"/>
      <c r="J116" s="44"/>
      <c r="K116" s="154" t="s">
        <v>22</v>
      </c>
      <c r="L116" s="56">
        <v>155</v>
      </c>
      <c r="M116" s="228">
        <v>2000</v>
      </c>
      <c r="N116" s="224">
        <f t="shared" si="1"/>
        <v>0</v>
      </c>
    </row>
    <row r="117" spans="1:246" s="28" customFormat="1" ht="15">
      <c r="A117" s="51" t="s">
        <v>157</v>
      </c>
      <c r="B117" s="38" t="s">
        <v>160</v>
      </c>
      <c r="C117" s="23" t="s">
        <v>95</v>
      </c>
      <c r="D117" s="56">
        <v>10</v>
      </c>
      <c r="E117" s="228">
        <v>5000</v>
      </c>
      <c r="F117" s="44" t="s">
        <v>909</v>
      </c>
      <c r="G117" s="44"/>
      <c r="H117" s="99" t="s">
        <v>461</v>
      </c>
      <c r="I117" s="120"/>
      <c r="J117" s="44"/>
      <c r="K117" s="154" t="s">
        <v>27</v>
      </c>
      <c r="L117" s="56">
        <v>10</v>
      </c>
      <c r="M117" s="228">
        <v>5000</v>
      </c>
      <c r="N117" s="224">
        <f t="shared" si="1"/>
        <v>0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</row>
    <row r="118" spans="1:246" s="28" customFormat="1" ht="15">
      <c r="A118" s="51" t="s">
        <v>159</v>
      </c>
      <c r="B118" s="38" t="s">
        <v>162</v>
      </c>
      <c r="C118" s="23" t="s">
        <v>95</v>
      </c>
      <c r="D118" s="56">
        <v>30</v>
      </c>
      <c r="E118" s="228">
        <v>500</v>
      </c>
      <c r="F118" s="44" t="s">
        <v>909</v>
      </c>
      <c r="G118" s="44"/>
      <c r="H118" s="99" t="s">
        <v>461</v>
      </c>
      <c r="I118" s="120"/>
      <c r="J118" s="44"/>
      <c r="K118" s="154" t="s">
        <v>26</v>
      </c>
      <c r="L118" s="56">
        <v>30</v>
      </c>
      <c r="M118" s="228">
        <v>500</v>
      </c>
      <c r="N118" s="224">
        <f t="shared" si="1"/>
        <v>0</v>
      </c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</row>
    <row r="119" spans="1:246" s="28" customFormat="1" ht="15">
      <c r="A119" s="51" t="s">
        <v>161</v>
      </c>
      <c r="B119" s="38" t="s">
        <v>164</v>
      </c>
      <c r="C119" s="23" t="s">
        <v>95</v>
      </c>
      <c r="D119" s="56">
        <v>10</v>
      </c>
      <c r="E119" s="228">
        <v>300</v>
      </c>
      <c r="F119" s="44" t="s">
        <v>909</v>
      </c>
      <c r="G119" s="44"/>
      <c r="H119" s="99" t="s">
        <v>515</v>
      </c>
      <c r="I119" s="120"/>
      <c r="J119" s="44"/>
      <c r="K119" s="154" t="s">
        <v>27</v>
      </c>
      <c r="L119" s="56">
        <v>10</v>
      </c>
      <c r="M119" s="228">
        <v>300</v>
      </c>
      <c r="N119" s="224">
        <f t="shared" si="1"/>
        <v>0</v>
      </c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28" customFormat="1" ht="14.25" customHeight="1">
      <c r="A120" s="51" t="s">
        <v>163</v>
      </c>
      <c r="B120" s="38" t="s">
        <v>166</v>
      </c>
      <c r="C120" s="23" t="s">
        <v>95</v>
      </c>
      <c r="D120" s="56">
        <v>0</v>
      </c>
      <c r="E120" s="228">
        <v>0</v>
      </c>
      <c r="F120" s="44" t="s">
        <v>909</v>
      </c>
      <c r="G120" s="44"/>
      <c r="H120" s="99" t="s">
        <v>515</v>
      </c>
      <c r="I120" s="120"/>
      <c r="J120" s="44"/>
      <c r="K120" s="154" t="s">
        <v>27</v>
      </c>
      <c r="L120" s="56">
        <v>0</v>
      </c>
      <c r="M120" s="228">
        <v>0</v>
      </c>
      <c r="N120" s="224">
        <f t="shared" si="1"/>
        <v>0</v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</row>
    <row r="121" spans="1:14" s="5" customFormat="1" ht="15">
      <c r="A121" s="51" t="s">
        <v>165</v>
      </c>
      <c r="B121" s="38" t="s">
        <v>250</v>
      </c>
      <c r="C121" s="23" t="s">
        <v>116</v>
      </c>
      <c r="D121" s="56">
        <v>350</v>
      </c>
      <c r="E121" s="228">
        <v>4000</v>
      </c>
      <c r="F121" s="44" t="s">
        <v>909</v>
      </c>
      <c r="G121" s="44"/>
      <c r="H121" s="99" t="s">
        <v>515</v>
      </c>
      <c r="I121" s="120"/>
      <c r="J121" s="44"/>
      <c r="K121" s="154" t="s">
        <v>27</v>
      </c>
      <c r="L121" s="56">
        <v>350</v>
      </c>
      <c r="M121" s="228">
        <v>4000</v>
      </c>
      <c r="N121" s="224">
        <f t="shared" si="1"/>
        <v>0</v>
      </c>
    </row>
    <row r="122" spans="1:14" ht="15">
      <c r="A122" s="51" t="s">
        <v>167</v>
      </c>
      <c r="B122" s="38" t="s">
        <v>251</v>
      </c>
      <c r="C122" s="23" t="s">
        <v>116</v>
      </c>
      <c r="D122" s="56">
        <v>200</v>
      </c>
      <c r="E122" s="228">
        <v>1500</v>
      </c>
      <c r="F122" s="44" t="s">
        <v>909</v>
      </c>
      <c r="G122" s="44"/>
      <c r="H122" s="99" t="s">
        <v>515</v>
      </c>
      <c r="I122" s="120"/>
      <c r="J122" s="44"/>
      <c r="K122" s="154" t="s">
        <v>27</v>
      </c>
      <c r="L122" s="56">
        <v>200</v>
      </c>
      <c r="M122" s="228">
        <v>1500</v>
      </c>
      <c r="N122" s="224">
        <f t="shared" si="1"/>
        <v>0</v>
      </c>
    </row>
    <row r="123" spans="1:14" ht="15">
      <c r="A123" s="51" t="s">
        <v>192</v>
      </c>
      <c r="B123" s="38" t="s">
        <v>252</v>
      </c>
      <c r="C123" s="23" t="s">
        <v>95</v>
      </c>
      <c r="D123" s="56">
        <v>45</v>
      </c>
      <c r="E123" s="228">
        <v>500</v>
      </c>
      <c r="F123" s="44" t="s">
        <v>909</v>
      </c>
      <c r="G123" s="44"/>
      <c r="H123" s="99" t="s">
        <v>461</v>
      </c>
      <c r="I123" s="120"/>
      <c r="J123" s="44"/>
      <c r="K123" s="154" t="s">
        <v>22</v>
      </c>
      <c r="L123" s="56">
        <v>45</v>
      </c>
      <c r="M123" s="228">
        <v>500</v>
      </c>
      <c r="N123" s="224">
        <f t="shared" si="1"/>
        <v>0</v>
      </c>
    </row>
    <row r="124" spans="1:14" ht="15">
      <c r="A124" s="51" t="s">
        <v>208</v>
      </c>
      <c r="B124" s="38" t="s">
        <v>253</v>
      </c>
      <c r="C124" s="23" t="s">
        <v>95</v>
      </c>
      <c r="D124" s="56">
        <v>20</v>
      </c>
      <c r="E124" s="228">
        <v>400</v>
      </c>
      <c r="F124" s="44" t="s">
        <v>909</v>
      </c>
      <c r="G124" s="44"/>
      <c r="H124" s="99" t="s">
        <v>515</v>
      </c>
      <c r="I124" s="120"/>
      <c r="J124" s="44"/>
      <c r="K124" s="154" t="s">
        <v>26</v>
      </c>
      <c r="L124" s="56">
        <v>20</v>
      </c>
      <c r="M124" s="228">
        <v>400</v>
      </c>
      <c r="N124" s="224">
        <f t="shared" si="1"/>
        <v>0</v>
      </c>
    </row>
    <row r="125" spans="1:14" ht="15">
      <c r="A125" s="51" t="s">
        <v>209</v>
      </c>
      <c r="B125" s="38" t="s">
        <v>254</v>
      </c>
      <c r="C125" s="23" t="s">
        <v>95</v>
      </c>
      <c r="D125" s="56">
        <v>10</v>
      </c>
      <c r="E125" s="228">
        <v>1000</v>
      </c>
      <c r="F125" s="44" t="s">
        <v>909</v>
      </c>
      <c r="G125" s="44"/>
      <c r="H125" s="99" t="s">
        <v>461</v>
      </c>
      <c r="I125" s="120"/>
      <c r="J125" s="44"/>
      <c r="K125" s="154" t="s">
        <v>22</v>
      </c>
      <c r="L125" s="56">
        <v>10</v>
      </c>
      <c r="M125" s="228">
        <v>1000</v>
      </c>
      <c r="N125" s="224">
        <f t="shared" si="1"/>
        <v>0</v>
      </c>
    </row>
    <row r="126" spans="1:14" ht="15">
      <c r="A126" s="51" t="s">
        <v>210</v>
      </c>
      <c r="B126" s="38" t="s">
        <v>255</v>
      </c>
      <c r="C126" s="23" t="s">
        <v>116</v>
      </c>
      <c r="D126" s="56">
        <v>50</v>
      </c>
      <c r="E126" s="228">
        <v>500</v>
      </c>
      <c r="F126" s="44" t="s">
        <v>909</v>
      </c>
      <c r="G126" s="44"/>
      <c r="H126" s="99" t="s">
        <v>515</v>
      </c>
      <c r="I126" s="120"/>
      <c r="J126" s="44"/>
      <c r="K126" s="154" t="s">
        <v>22</v>
      </c>
      <c r="L126" s="56">
        <v>50</v>
      </c>
      <c r="M126" s="228">
        <v>500</v>
      </c>
      <c r="N126" s="224">
        <f t="shared" si="1"/>
        <v>0</v>
      </c>
    </row>
    <row r="127" spans="1:14" ht="15">
      <c r="A127" s="51" t="s">
        <v>211</v>
      </c>
      <c r="B127" s="38" t="s">
        <v>256</v>
      </c>
      <c r="C127" s="23" t="s">
        <v>843</v>
      </c>
      <c r="D127" s="56">
        <v>400</v>
      </c>
      <c r="E127" s="228">
        <v>10000</v>
      </c>
      <c r="F127" s="44" t="s">
        <v>909</v>
      </c>
      <c r="G127" s="44"/>
      <c r="H127" s="99" t="s">
        <v>515</v>
      </c>
      <c r="I127" s="120"/>
      <c r="J127" s="44"/>
      <c r="K127" s="154" t="s">
        <v>13</v>
      </c>
      <c r="L127" s="56">
        <v>400</v>
      </c>
      <c r="M127" s="228">
        <v>10000</v>
      </c>
      <c r="N127" s="224">
        <f t="shared" si="1"/>
        <v>0</v>
      </c>
    </row>
    <row r="128" spans="1:14" ht="15">
      <c r="A128" s="51" t="s">
        <v>212</v>
      </c>
      <c r="B128" s="38" t="s">
        <v>131</v>
      </c>
      <c r="C128" s="23" t="s">
        <v>116</v>
      </c>
      <c r="D128" s="56">
        <v>500</v>
      </c>
      <c r="E128" s="228">
        <v>1500</v>
      </c>
      <c r="F128" s="44" t="s">
        <v>909</v>
      </c>
      <c r="G128" s="44"/>
      <c r="H128" s="99" t="s">
        <v>515</v>
      </c>
      <c r="I128" s="120"/>
      <c r="J128" s="44"/>
      <c r="K128" s="154" t="s">
        <v>22</v>
      </c>
      <c r="L128" s="56">
        <v>500</v>
      </c>
      <c r="M128" s="228">
        <v>1500</v>
      </c>
      <c r="N128" s="224">
        <f t="shared" si="1"/>
        <v>0</v>
      </c>
    </row>
    <row r="129" spans="1:14" ht="15">
      <c r="A129" s="51" t="s">
        <v>213</v>
      </c>
      <c r="B129" s="38" t="s">
        <v>168</v>
      </c>
      <c r="C129" s="23" t="s">
        <v>95</v>
      </c>
      <c r="D129" s="56"/>
      <c r="E129" s="228">
        <v>20000</v>
      </c>
      <c r="F129" s="44" t="s">
        <v>909</v>
      </c>
      <c r="G129" s="44"/>
      <c r="H129" s="99" t="s">
        <v>515</v>
      </c>
      <c r="I129" s="120"/>
      <c r="J129" s="44"/>
      <c r="K129" s="154" t="s">
        <v>26</v>
      </c>
      <c r="L129" s="56"/>
      <c r="M129" s="228">
        <v>20000</v>
      </c>
      <c r="N129" s="224">
        <f t="shared" si="1"/>
        <v>0</v>
      </c>
    </row>
    <row r="130" spans="1:14" ht="15">
      <c r="A130" s="116"/>
      <c r="B130" s="112" t="s">
        <v>195</v>
      </c>
      <c r="C130" s="113"/>
      <c r="D130" s="214"/>
      <c r="E130" s="230">
        <f>SUM(E104:E129)</f>
        <v>90700</v>
      </c>
      <c r="F130" s="83"/>
      <c r="G130" s="83"/>
      <c r="H130" s="114"/>
      <c r="I130" s="115"/>
      <c r="J130" s="83"/>
      <c r="K130" s="153"/>
      <c r="L130" s="214"/>
      <c r="M130" s="230">
        <f>SUM(M104:M129)</f>
        <v>90700</v>
      </c>
      <c r="N130" s="230">
        <f>SUM(N104:N129)</f>
        <v>0</v>
      </c>
    </row>
    <row r="131" spans="1:14" ht="15">
      <c r="A131" s="116" t="s">
        <v>169</v>
      </c>
      <c r="B131" s="42" t="s">
        <v>278</v>
      </c>
      <c r="C131" s="117"/>
      <c r="D131" s="215"/>
      <c r="E131" s="231"/>
      <c r="F131" s="83"/>
      <c r="G131" s="83"/>
      <c r="H131" s="118"/>
      <c r="I131" s="115"/>
      <c r="J131" s="83"/>
      <c r="K131" s="153"/>
      <c r="L131" s="215"/>
      <c r="M131" s="231"/>
      <c r="N131" s="231"/>
    </row>
    <row r="132" spans="1:14" ht="21.75" customHeight="1">
      <c r="A132" s="50" t="s">
        <v>170</v>
      </c>
      <c r="B132" s="38" t="s">
        <v>259</v>
      </c>
      <c r="C132" s="23" t="s">
        <v>260</v>
      </c>
      <c r="D132" s="56"/>
      <c r="E132" s="228">
        <v>12000</v>
      </c>
      <c r="F132" s="36" t="s">
        <v>812</v>
      </c>
      <c r="G132" s="36" t="s">
        <v>17</v>
      </c>
      <c r="H132" s="101" t="s">
        <v>634</v>
      </c>
      <c r="I132" s="108"/>
      <c r="J132" s="36"/>
      <c r="K132" s="151" t="s">
        <v>26</v>
      </c>
      <c r="L132" s="56"/>
      <c r="M132" s="228">
        <v>12000</v>
      </c>
      <c r="N132" s="224">
        <f t="shared" si="1"/>
        <v>0</v>
      </c>
    </row>
    <row r="133" spans="1:14" ht="15">
      <c r="A133" s="50" t="s">
        <v>171</v>
      </c>
      <c r="B133" s="38" t="s">
        <v>261</v>
      </c>
      <c r="C133" s="23" t="s">
        <v>262</v>
      </c>
      <c r="D133" s="56"/>
      <c r="E133" s="228">
        <v>8000</v>
      </c>
      <c r="F133" s="36" t="s">
        <v>812</v>
      </c>
      <c r="G133" s="36" t="s">
        <v>17</v>
      </c>
      <c r="H133" s="101" t="s">
        <v>581</v>
      </c>
      <c r="I133" s="108"/>
      <c r="J133" s="36"/>
      <c r="K133" s="151" t="s">
        <v>26</v>
      </c>
      <c r="L133" s="56"/>
      <c r="M133" s="228">
        <v>8000</v>
      </c>
      <c r="N133" s="224">
        <f t="shared" si="1"/>
        <v>0</v>
      </c>
    </row>
    <row r="134" spans="1:14" s="4" customFormat="1" ht="30">
      <c r="A134" s="50" t="s">
        <v>172</v>
      </c>
      <c r="B134" s="38" t="s">
        <v>263</v>
      </c>
      <c r="C134" s="77" t="s">
        <v>95</v>
      </c>
      <c r="D134" s="56"/>
      <c r="E134" s="228">
        <v>5000</v>
      </c>
      <c r="F134" s="79" t="s">
        <v>812</v>
      </c>
      <c r="G134" s="79" t="s">
        <v>17</v>
      </c>
      <c r="H134" s="109" t="s">
        <v>522</v>
      </c>
      <c r="I134" s="110"/>
      <c r="J134" s="36"/>
      <c r="K134" s="152" t="s">
        <v>26</v>
      </c>
      <c r="L134" s="56"/>
      <c r="M134" s="228">
        <v>5000</v>
      </c>
      <c r="N134" s="224">
        <f aca="true" t="shared" si="2" ref="N134:N197">+E134-M134</f>
        <v>0</v>
      </c>
    </row>
    <row r="135" spans="1:14" ht="15">
      <c r="A135" s="50" t="s">
        <v>173</v>
      </c>
      <c r="B135" s="38" t="s">
        <v>264</v>
      </c>
      <c r="C135" s="77" t="s">
        <v>95</v>
      </c>
      <c r="D135" s="56"/>
      <c r="E135" s="228">
        <v>10000</v>
      </c>
      <c r="F135" s="79" t="s">
        <v>812</v>
      </c>
      <c r="G135" s="79" t="s">
        <v>17</v>
      </c>
      <c r="H135" s="109" t="s">
        <v>522</v>
      </c>
      <c r="I135" s="110"/>
      <c r="J135" s="36"/>
      <c r="K135" s="152" t="s">
        <v>26</v>
      </c>
      <c r="L135" s="56"/>
      <c r="M135" s="228">
        <v>10000</v>
      </c>
      <c r="N135" s="224">
        <f t="shared" si="2"/>
        <v>0</v>
      </c>
    </row>
    <row r="136" spans="1:14" ht="30">
      <c r="A136" s="50" t="s">
        <v>174</v>
      </c>
      <c r="B136" s="38" t="s">
        <v>265</v>
      </c>
      <c r="C136" s="77" t="s">
        <v>95</v>
      </c>
      <c r="D136" s="56"/>
      <c r="E136" s="228">
        <v>5000</v>
      </c>
      <c r="F136" s="79" t="s">
        <v>812</v>
      </c>
      <c r="G136" s="79" t="s">
        <v>17</v>
      </c>
      <c r="H136" s="109" t="s">
        <v>523</v>
      </c>
      <c r="I136" s="110"/>
      <c r="J136" s="36"/>
      <c r="K136" s="152" t="s">
        <v>26</v>
      </c>
      <c r="L136" s="56"/>
      <c r="M136" s="228">
        <v>5000</v>
      </c>
      <c r="N136" s="224">
        <f t="shared" si="2"/>
        <v>0</v>
      </c>
    </row>
    <row r="137" spans="1:14" ht="15">
      <c r="A137" s="50" t="s">
        <v>175</v>
      </c>
      <c r="B137" s="38" t="s">
        <v>266</v>
      </c>
      <c r="C137" s="77" t="s">
        <v>95</v>
      </c>
      <c r="D137" s="56"/>
      <c r="E137" s="228">
        <v>15000</v>
      </c>
      <c r="F137" s="79" t="s">
        <v>812</v>
      </c>
      <c r="G137" s="79" t="s">
        <v>17</v>
      </c>
      <c r="H137" s="109" t="s">
        <v>522</v>
      </c>
      <c r="I137" s="110"/>
      <c r="J137" s="36"/>
      <c r="K137" s="152" t="s">
        <v>26</v>
      </c>
      <c r="L137" s="56"/>
      <c r="M137" s="228">
        <v>15000</v>
      </c>
      <c r="N137" s="224">
        <f t="shared" si="2"/>
        <v>0</v>
      </c>
    </row>
    <row r="138" spans="1:14" ht="15">
      <c r="A138" s="50" t="s">
        <v>176</v>
      </c>
      <c r="B138" s="38" t="s">
        <v>267</v>
      </c>
      <c r="C138" s="23" t="s">
        <v>95</v>
      </c>
      <c r="D138" s="56"/>
      <c r="E138" s="228">
        <v>35000</v>
      </c>
      <c r="F138" s="36" t="s">
        <v>812</v>
      </c>
      <c r="G138" s="36" t="s">
        <v>17</v>
      </c>
      <c r="H138" s="101" t="s">
        <v>522</v>
      </c>
      <c r="I138" s="108"/>
      <c r="J138" s="36"/>
      <c r="K138" s="151" t="s">
        <v>26</v>
      </c>
      <c r="L138" s="56"/>
      <c r="M138" s="228">
        <v>35000</v>
      </c>
      <c r="N138" s="224">
        <f t="shared" si="2"/>
        <v>0</v>
      </c>
    </row>
    <row r="139" spans="1:14" ht="60">
      <c r="A139" s="50" t="s">
        <v>177</v>
      </c>
      <c r="B139" s="84" t="s">
        <v>408</v>
      </c>
      <c r="C139" s="23" t="s">
        <v>95</v>
      </c>
      <c r="D139" s="56"/>
      <c r="E139" s="228">
        <v>5000</v>
      </c>
      <c r="F139" s="36" t="s">
        <v>812</v>
      </c>
      <c r="G139" s="36" t="s">
        <v>17</v>
      </c>
      <c r="H139" s="101" t="s">
        <v>582</v>
      </c>
      <c r="I139" s="108"/>
      <c r="J139" s="36"/>
      <c r="K139" s="151" t="s">
        <v>26</v>
      </c>
      <c r="L139" s="56"/>
      <c r="M139" s="228">
        <v>5000</v>
      </c>
      <c r="N139" s="224">
        <f t="shared" si="2"/>
        <v>0</v>
      </c>
    </row>
    <row r="140" spans="1:14" ht="30">
      <c r="A140" s="50" t="s">
        <v>178</v>
      </c>
      <c r="B140" s="38" t="s">
        <v>268</v>
      </c>
      <c r="C140" s="23" t="s">
        <v>95</v>
      </c>
      <c r="D140" s="56"/>
      <c r="E140" s="228">
        <v>2000</v>
      </c>
      <c r="F140" s="36" t="s">
        <v>812</v>
      </c>
      <c r="G140" s="36" t="s">
        <v>17</v>
      </c>
      <c r="H140" s="101" t="s">
        <v>582</v>
      </c>
      <c r="I140" s="108"/>
      <c r="J140" s="36"/>
      <c r="K140" s="151" t="s">
        <v>31</v>
      </c>
      <c r="L140" s="56"/>
      <c r="M140" s="228">
        <v>2000</v>
      </c>
      <c r="N140" s="224">
        <f t="shared" si="2"/>
        <v>0</v>
      </c>
    </row>
    <row r="141" spans="1:14" ht="14.25" customHeight="1" hidden="1">
      <c r="A141" s="121" t="s">
        <v>179</v>
      </c>
      <c r="B141" s="38" t="s">
        <v>269</v>
      </c>
      <c r="C141" s="23" t="s">
        <v>95</v>
      </c>
      <c r="D141" s="56">
        <f>13*500</f>
        <v>6500</v>
      </c>
      <c r="E141" s="228">
        <v>4700</v>
      </c>
      <c r="F141" s="36" t="s">
        <v>4</v>
      </c>
      <c r="G141" s="36" t="s">
        <v>17</v>
      </c>
      <c r="H141" s="101" t="s">
        <v>581</v>
      </c>
      <c r="I141" s="108" t="s">
        <v>29</v>
      </c>
      <c r="J141" s="36" t="s">
        <v>30</v>
      </c>
      <c r="K141" s="151" t="s">
        <v>31</v>
      </c>
      <c r="L141" s="56">
        <f>13*500</f>
        <v>6500</v>
      </c>
      <c r="M141" s="228">
        <v>4700</v>
      </c>
      <c r="N141" s="224">
        <f t="shared" si="2"/>
        <v>0</v>
      </c>
    </row>
    <row r="142" spans="1:14" ht="30">
      <c r="A142" s="50" t="s">
        <v>179</v>
      </c>
      <c r="B142" s="38" t="s">
        <v>271</v>
      </c>
      <c r="C142" s="23" t="s">
        <v>95</v>
      </c>
      <c r="D142" s="56"/>
      <c r="E142" s="228">
        <v>15000</v>
      </c>
      <c r="F142" s="36" t="s">
        <v>909</v>
      </c>
      <c r="G142" s="36"/>
      <c r="H142" s="101" t="s">
        <v>584</v>
      </c>
      <c r="I142" s="108"/>
      <c r="J142" s="36"/>
      <c r="K142" s="151" t="s">
        <v>26</v>
      </c>
      <c r="L142" s="56"/>
      <c r="M142" s="228">
        <v>15000</v>
      </c>
      <c r="N142" s="224">
        <f t="shared" si="2"/>
        <v>0</v>
      </c>
    </row>
    <row r="143" spans="1:14" ht="30">
      <c r="A143" s="50" t="s">
        <v>730</v>
      </c>
      <c r="B143" s="38" t="s">
        <v>275</v>
      </c>
      <c r="C143" s="77"/>
      <c r="D143" s="56"/>
      <c r="E143" s="228">
        <v>10000</v>
      </c>
      <c r="F143" s="79" t="s">
        <v>812</v>
      </c>
      <c r="G143" s="79" t="s">
        <v>17</v>
      </c>
      <c r="H143" s="109" t="s">
        <v>585</v>
      </c>
      <c r="I143" s="110"/>
      <c r="J143" s="36"/>
      <c r="K143" s="152" t="s">
        <v>26</v>
      </c>
      <c r="L143" s="56"/>
      <c r="M143" s="228">
        <v>10000</v>
      </c>
      <c r="N143" s="224">
        <f t="shared" si="2"/>
        <v>0</v>
      </c>
    </row>
    <row r="144" spans="1:14" ht="15">
      <c r="A144" s="50" t="s">
        <v>180</v>
      </c>
      <c r="B144" s="38" t="s">
        <v>276</v>
      </c>
      <c r="C144" s="23"/>
      <c r="D144" s="56"/>
      <c r="E144" s="228">
        <v>25000</v>
      </c>
      <c r="F144" s="36" t="s">
        <v>909</v>
      </c>
      <c r="G144" s="36"/>
      <c r="H144" s="101" t="s">
        <v>586</v>
      </c>
      <c r="I144" s="108"/>
      <c r="J144" s="36"/>
      <c r="K144" s="151" t="s">
        <v>26</v>
      </c>
      <c r="L144" s="56"/>
      <c r="M144" s="228">
        <v>6000</v>
      </c>
      <c r="N144" s="224">
        <f t="shared" si="2"/>
        <v>19000</v>
      </c>
    </row>
    <row r="145" spans="1:14" s="4" customFormat="1" ht="15">
      <c r="A145" s="50" t="s">
        <v>731</v>
      </c>
      <c r="B145" s="38" t="s">
        <v>277</v>
      </c>
      <c r="C145" s="23"/>
      <c r="D145" s="56"/>
      <c r="E145" s="228">
        <v>5000</v>
      </c>
      <c r="F145" s="36" t="s">
        <v>909</v>
      </c>
      <c r="G145" s="36"/>
      <c r="H145" s="101" t="s">
        <v>587</v>
      </c>
      <c r="I145" s="108"/>
      <c r="J145" s="36"/>
      <c r="K145" s="151" t="s">
        <v>26</v>
      </c>
      <c r="L145" s="56"/>
      <c r="M145" s="228">
        <v>5000</v>
      </c>
      <c r="N145" s="224">
        <f t="shared" si="2"/>
        <v>0</v>
      </c>
    </row>
    <row r="146" spans="1:14" s="5" customFormat="1" ht="15">
      <c r="A146" s="116"/>
      <c r="B146" s="112" t="s">
        <v>195</v>
      </c>
      <c r="C146" s="113"/>
      <c r="D146" s="214"/>
      <c r="E146" s="230">
        <f>SUM(E132:E145)</f>
        <v>156700</v>
      </c>
      <c r="F146" s="83"/>
      <c r="G146" s="83"/>
      <c r="H146" s="114"/>
      <c r="I146" s="115"/>
      <c r="J146" s="83"/>
      <c r="K146" s="153"/>
      <c r="L146" s="214"/>
      <c r="M146" s="230">
        <f>SUM(M132:M145)</f>
        <v>137700</v>
      </c>
      <c r="N146" s="230">
        <f>SUM(N132:N145)</f>
        <v>19000</v>
      </c>
    </row>
    <row r="147" spans="1:14" ht="15">
      <c r="A147" s="116" t="s">
        <v>181</v>
      </c>
      <c r="B147" s="42" t="s">
        <v>282</v>
      </c>
      <c r="C147" s="117"/>
      <c r="D147" s="215"/>
      <c r="E147" s="231"/>
      <c r="F147" s="83"/>
      <c r="G147" s="83"/>
      <c r="H147" s="118"/>
      <c r="I147" s="115"/>
      <c r="J147" s="83"/>
      <c r="K147" s="153"/>
      <c r="L147" s="215"/>
      <c r="M147" s="231"/>
      <c r="N147" s="231"/>
    </row>
    <row r="148" spans="1:14" ht="15">
      <c r="A148" s="51" t="s">
        <v>194</v>
      </c>
      <c r="B148" s="38" t="s">
        <v>279</v>
      </c>
      <c r="C148" s="23"/>
      <c r="D148" s="56"/>
      <c r="E148" s="228">
        <v>10000</v>
      </c>
      <c r="F148" s="43"/>
      <c r="G148" s="43"/>
      <c r="H148" s="99" t="s">
        <v>591</v>
      </c>
      <c r="I148" s="100"/>
      <c r="J148" s="43"/>
      <c r="K148" s="148"/>
      <c r="L148" s="56"/>
      <c r="M148" s="228">
        <v>10000</v>
      </c>
      <c r="N148" s="224">
        <f t="shared" si="2"/>
        <v>0</v>
      </c>
    </row>
    <row r="149" spans="1:14" ht="15">
      <c r="A149" s="51" t="s">
        <v>723</v>
      </c>
      <c r="B149" s="38" t="s">
        <v>281</v>
      </c>
      <c r="C149" s="23"/>
      <c r="D149" s="56"/>
      <c r="E149" s="228">
        <v>10000</v>
      </c>
      <c r="F149" s="43"/>
      <c r="G149" s="43"/>
      <c r="H149" s="99"/>
      <c r="I149" s="100"/>
      <c r="J149" s="43"/>
      <c r="K149" s="148"/>
      <c r="L149" s="56"/>
      <c r="M149" s="228">
        <v>10000</v>
      </c>
      <c r="N149" s="224">
        <f t="shared" si="2"/>
        <v>0</v>
      </c>
    </row>
    <row r="150" spans="1:14" ht="15">
      <c r="A150" s="51" t="s">
        <v>409</v>
      </c>
      <c r="B150" s="38" t="s">
        <v>721</v>
      </c>
      <c r="C150" s="23" t="s">
        <v>95</v>
      </c>
      <c r="D150" s="56">
        <v>20</v>
      </c>
      <c r="E150" s="228">
        <v>6000</v>
      </c>
      <c r="F150" s="43" t="s">
        <v>909</v>
      </c>
      <c r="G150" s="43"/>
      <c r="H150" s="99" t="s">
        <v>722</v>
      </c>
      <c r="I150" s="100"/>
      <c r="J150" s="43"/>
      <c r="K150" s="148" t="s">
        <v>26</v>
      </c>
      <c r="L150" s="56">
        <v>20</v>
      </c>
      <c r="M150" s="228">
        <v>6000</v>
      </c>
      <c r="N150" s="224">
        <f t="shared" si="2"/>
        <v>0</v>
      </c>
    </row>
    <row r="151" spans="1:14" ht="15">
      <c r="A151" s="116"/>
      <c r="B151" s="112" t="s">
        <v>195</v>
      </c>
      <c r="C151" s="113"/>
      <c r="D151" s="214"/>
      <c r="E151" s="230">
        <f>SUM(E148:E150)</f>
        <v>26000</v>
      </c>
      <c r="F151" s="83"/>
      <c r="G151" s="83"/>
      <c r="H151" s="114"/>
      <c r="I151" s="115"/>
      <c r="J151" s="83"/>
      <c r="K151" s="153"/>
      <c r="L151" s="214"/>
      <c r="M151" s="230">
        <f>SUM(M148:M150)</f>
        <v>26000</v>
      </c>
      <c r="N151" s="230">
        <f>SUM(N148:N150)</f>
        <v>0</v>
      </c>
    </row>
    <row r="152" spans="1:14" ht="15">
      <c r="A152" s="116" t="s">
        <v>182</v>
      </c>
      <c r="B152" s="42" t="s">
        <v>257</v>
      </c>
      <c r="C152" s="117"/>
      <c r="D152" s="215"/>
      <c r="E152" s="231"/>
      <c r="F152" s="83"/>
      <c r="G152" s="83"/>
      <c r="H152" s="118"/>
      <c r="I152" s="115"/>
      <c r="J152" s="83"/>
      <c r="K152" s="153"/>
      <c r="L152" s="215"/>
      <c r="M152" s="231"/>
      <c r="N152" s="231"/>
    </row>
    <row r="153" spans="1:14" ht="15">
      <c r="A153" s="51" t="s">
        <v>183</v>
      </c>
      <c r="B153" s="38" t="s">
        <v>247</v>
      </c>
      <c r="C153" s="23" t="s">
        <v>118</v>
      </c>
      <c r="D153" s="56">
        <v>2000</v>
      </c>
      <c r="E153" s="232">
        <v>30000</v>
      </c>
      <c r="F153" s="43" t="s">
        <v>910</v>
      </c>
      <c r="G153" s="43" t="s">
        <v>787</v>
      </c>
      <c r="H153" s="99" t="s">
        <v>460</v>
      </c>
      <c r="I153" s="100"/>
      <c r="J153" s="43"/>
      <c r="K153" s="148" t="s">
        <v>22</v>
      </c>
      <c r="L153" s="56">
        <v>2800</v>
      </c>
      <c r="M153" s="232">
        <v>50000</v>
      </c>
      <c r="N153" s="224">
        <f t="shared" si="2"/>
        <v>-20000</v>
      </c>
    </row>
    <row r="154" spans="1:14" ht="15">
      <c r="A154" s="51" t="s">
        <v>184</v>
      </c>
      <c r="B154" s="38" t="s">
        <v>743</v>
      </c>
      <c r="C154" s="23" t="s">
        <v>118</v>
      </c>
      <c r="D154" s="56">
        <v>3000</v>
      </c>
      <c r="E154" s="232">
        <v>30000</v>
      </c>
      <c r="F154" s="43" t="s">
        <v>910</v>
      </c>
      <c r="G154" s="43" t="s">
        <v>787</v>
      </c>
      <c r="H154" s="99" t="s">
        <v>460</v>
      </c>
      <c r="I154" s="100"/>
      <c r="J154" s="43"/>
      <c r="K154" s="148" t="s">
        <v>22</v>
      </c>
      <c r="L154" s="56">
        <v>4000</v>
      </c>
      <c r="M154" s="232">
        <v>40000</v>
      </c>
      <c r="N154" s="224">
        <f t="shared" si="2"/>
        <v>-10000</v>
      </c>
    </row>
    <row r="155" spans="1:14" ht="15">
      <c r="A155" s="51" t="s">
        <v>280</v>
      </c>
      <c r="B155" s="38" t="s">
        <v>844</v>
      </c>
      <c r="C155" s="23" t="s">
        <v>118</v>
      </c>
      <c r="D155" s="56">
        <v>400</v>
      </c>
      <c r="E155" s="232">
        <v>10000</v>
      </c>
      <c r="F155" s="43" t="s">
        <v>910</v>
      </c>
      <c r="G155" s="43" t="s">
        <v>787</v>
      </c>
      <c r="H155" s="99" t="s">
        <v>460</v>
      </c>
      <c r="I155" s="100"/>
      <c r="J155" s="43"/>
      <c r="K155" s="148" t="s">
        <v>22</v>
      </c>
      <c r="L155" s="56">
        <v>400</v>
      </c>
      <c r="M155" s="232">
        <v>10000</v>
      </c>
      <c r="N155" s="224">
        <f t="shared" si="2"/>
        <v>0</v>
      </c>
    </row>
    <row r="156" spans="1:14" ht="15">
      <c r="A156" s="51" t="s">
        <v>774</v>
      </c>
      <c r="B156" s="38" t="s">
        <v>775</v>
      </c>
      <c r="C156" s="23" t="s">
        <v>118</v>
      </c>
      <c r="D156" s="56">
        <v>300</v>
      </c>
      <c r="E156" s="232">
        <v>10000</v>
      </c>
      <c r="F156" s="43" t="s">
        <v>909</v>
      </c>
      <c r="G156" s="43"/>
      <c r="H156" s="99" t="s">
        <v>460</v>
      </c>
      <c r="I156" s="100"/>
      <c r="J156" s="43"/>
      <c r="K156" s="148" t="s">
        <v>22</v>
      </c>
      <c r="L156" s="56">
        <v>500</v>
      </c>
      <c r="M156" s="232">
        <v>15000</v>
      </c>
      <c r="N156" s="224">
        <f t="shared" si="2"/>
        <v>-5000</v>
      </c>
    </row>
    <row r="157" spans="1:14" ht="15">
      <c r="A157" s="116"/>
      <c r="B157" s="112" t="s">
        <v>195</v>
      </c>
      <c r="C157" s="113"/>
      <c r="D157" s="214"/>
      <c r="E157" s="230">
        <f>SUM(E153:E156)</f>
        <v>80000</v>
      </c>
      <c r="F157" s="83"/>
      <c r="G157" s="83"/>
      <c r="H157" s="114"/>
      <c r="I157" s="115"/>
      <c r="J157" s="83"/>
      <c r="K157" s="153"/>
      <c r="L157" s="214"/>
      <c r="M157" s="230">
        <f>SUM(M153:M156)</f>
        <v>115000</v>
      </c>
      <c r="N157" s="230">
        <f>SUM(N153:N156)</f>
        <v>-35000</v>
      </c>
    </row>
    <row r="158" spans="1:14" ht="15">
      <c r="A158" s="116" t="s">
        <v>410</v>
      </c>
      <c r="B158" s="42" t="s">
        <v>293</v>
      </c>
      <c r="C158" s="117"/>
      <c r="D158" s="215"/>
      <c r="E158" s="231"/>
      <c r="F158" s="83"/>
      <c r="G158" s="83"/>
      <c r="H158" s="118"/>
      <c r="I158" s="115"/>
      <c r="J158" s="83"/>
      <c r="K158" s="153"/>
      <c r="L158" s="215"/>
      <c r="M158" s="231"/>
      <c r="N158" s="231"/>
    </row>
    <row r="159" spans="1:14" ht="15">
      <c r="A159" s="51" t="s">
        <v>283</v>
      </c>
      <c r="B159" s="38" t="s">
        <v>284</v>
      </c>
      <c r="C159" s="23"/>
      <c r="D159" s="56"/>
      <c r="E159" s="232">
        <v>210000</v>
      </c>
      <c r="F159" s="43" t="s">
        <v>14</v>
      </c>
      <c r="G159" s="43" t="s">
        <v>787</v>
      </c>
      <c r="H159" s="99" t="s">
        <v>592</v>
      </c>
      <c r="I159" s="100"/>
      <c r="J159" s="43"/>
      <c r="K159" s="148" t="s">
        <v>26</v>
      </c>
      <c r="L159" s="56"/>
      <c r="M159" s="232">
        <v>200000</v>
      </c>
      <c r="N159" s="224">
        <f t="shared" si="2"/>
        <v>10000</v>
      </c>
    </row>
    <row r="160" spans="1:14" ht="15">
      <c r="A160" s="51" t="s">
        <v>285</v>
      </c>
      <c r="B160" s="38" t="s">
        <v>286</v>
      </c>
      <c r="C160" s="23"/>
      <c r="D160" s="217"/>
      <c r="E160" s="232">
        <v>35000</v>
      </c>
      <c r="F160" s="43" t="s">
        <v>909</v>
      </c>
      <c r="G160" s="43"/>
      <c r="H160" s="99" t="s">
        <v>593</v>
      </c>
      <c r="I160" s="100"/>
      <c r="J160" s="43"/>
      <c r="K160" s="148" t="s">
        <v>26</v>
      </c>
      <c r="L160" s="217"/>
      <c r="M160" s="232">
        <v>35000</v>
      </c>
      <c r="N160" s="224">
        <f t="shared" si="2"/>
        <v>0</v>
      </c>
    </row>
    <row r="161" spans="1:14" ht="15">
      <c r="A161" s="51" t="s">
        <v>287</v>
      </c>
      <c r="B161" s="38" t="s">
        <v>288</v>
      </c>
      <c r="C161" s="23" t="s">
        <v>116</v>
      </c>
      <c r="D161" s="217">
        <v>20000</v>
      </c>
      <c r="E161" s="232">
        <v>140000</v>
      </c>
      <c r="F161" s="43" t="s">
        <v>14</v>
      </c>
      <c r="G161" s="43" t="s">
        <v>787</v>
      </c>
      <c r="H161" s="99" t="s">
        <v>458</v>
      </c>
      <c r="I161" s="100"/>
      <c r="J161" s="43"/>
      <c r="K161" s="148" t="s">
        <v>26</v>
      </c>
      <c r="L161" s="217">
        <v>20000</v>
      </c>
      <c r="M161" s="232">
        <v>150000</v>
      </c>
      <c r="N161" s="224">
        <f t="shared" si="2"/>
        <v>-10000</v>
      </c>
    </row>
    <row r="162" spans="1:14" ht="15">
      <c r="A162" s="51" t="s">
        <v>289</v>
      </c>
      <c r="B162" s="38" t="s">
        <v>290</v>
      </c>
      <c r="C162" s="23" t="s">
        <v>116</v>
      </c>
      <c r="D162" s="217">
        <v>3050000</v>
      </c>
      <c r="E162" s="232">
        <v>2000000</v>
      </c>
      <c r="F162" s="43" t="s">
        <v>14</v>
      </c>
      <c r="G162" s="43" t="s">
        <v>787</v>
      </c>
      <c r="H162" s="99" t="s">
        <v>635</v>
      </c>
      <c r="I162" s="100"/>
      <c r="J162" s="43"/>
      <c r="K162" s="148" t="s">
        <v>26</v>
      </c>
      <c r="L162" s="217">
        <v>350000</v>
      </c>
      <c r="M162" s="232">
        <v>2250000</v>
      </c>
      <c r="N162" s="224">
        <f t="shared" si="2"/>
        <v>-250000</v>
      </c>
    </row>
    <row r="163" spans="1:14" ht="15">
      <c r="A163" s="51" t="s">
        <v>291</v>
      </c>
      <c r="B163" s="38" t="s">
        <v>292</v>
      </c>
      <c r="C163" s="23" t="s">
        <v>116</v>
      </c>
      <c r="D163" s="217">
        <v>6000</v>
      </c>
      <c r="E163" s="232">
        <v>25000</v>
      </c>
      <c r="F163" s="43" t="s">
        <v>14</v>
      </c>
      <c r="G163" s="43" t="s">
        <v>787</v>
      </c>
      <c r="H163" s="99" t="s">
        <v>459</v>
      </c>
      <c r="I163" s="100"/>
      <c r="J163" s="43"/>
      <c r="K163" s="148" t="s">
        <v>22</v>
      </c>
      <c r="L163" s="217">
        <v>6000</v>
      </c>
      <c r="M163" s="232">
        <v>25000</v>
      </c>
      <c r="N163" s="224">
        <f t="shared" si="2"/>
        <v>0</v>
      </c>
    </row>
    <row r="164" spans="1:14" ht="15">
      <c r="A164" s="116"/>
      <c r="B164" s="112" t="s">
        <v>195</v>
      </c>
      <c r="C164" s="113"/>
      <c r="D164" s="214"/>
      <c r="E164" s="230">
        <f>SUM(E159:E163)</f>
        <v>2410000</v>
      </c>
      <c r="F164" s="83"/>
      <c r="G164" s="83"/>
      <c r="H164" s="114"/>
      <c r="I164" s="115"/>
      <c r="J164" s="83"/>
      <c r="K164" s="153"/>
      <c r="L164" s="214"/>
      <c r="M164" s="230">
        <f>SUM(M159:M163)</f>
        <v>2660000</v>
      </c>
      <c r="N164" s="230">
        <f>SUM(N159:N163)</f>
        <v>-250000</v>
      </c>
    </row>
    <row r="165" spans="1:14" ht="15">
      <c r="A165" s="116" t="s">
        <v>411</v>
      </c>
      <c r="B165" s="42" t="s">
        <v>321</v>
      </c>
      <c r="C165" s="117"/>
      <c r="D165" s="215"/>
      <c r="E165" s="231"/>
      <c r="F165" s="83"/>
      <c r="G165" s="83"/>
      <c r="H165" s="118"/>
      <c r="I165" s="115"/>
      <c r="J165" s="83"/>
      <c r="K165" s="153"/>
      <c r="L165" s="215"/>
      <c r="M165" s="231"/>
      <c r="N165" s="231"/>
    </row>
    <row r="166" spans="1:14" ht="30">
      <c r="A166" s="51" t="s">
        <v>412</v>
      </c>
      <c r="B166" s="38" t="s">
        <v>294</v>
      </c>
      <c r="C166" s="77" t="s">
        <v>95</v>
      </c>
      <c r="D166" s="56">
        <v>120</v>
      </c>
      <c r="E166" s="225">
        <v>20000</v>
      </c>
      <c r="F166" s="76" t="s">
        <v>909</v>
      </c>
      <c r="G166" s="76"/>
      <c r="H166" s="109" t="s">
        <v>519</v>
      </c>
      <c r="I166" s="104"/>
      <c r="J166" s="76"/>
      <c r="K166" s="149" t="s">
        <v>26</v>
      </c>
      <c r="L166" s="56">
        <v>120</v>
      </c>
      <c r="M166" s="225">
        <v>20000</v>
      </c>
      <c r="N166" s="224">
        <f t="shared" si="2"/>
        <v>0</v>
      </c>
    </row>
    <row r="167" spans="1:14" ht="30">
      <c r="A167" s="51" t="s">
        <v>413</v>
      </c>
      <c r="B167" s="38" t="s">
        <v>295</v>
      </c>
      <c r="C167" s="77" t="s">
        <v>95</v>
      </c>
      <c r="D167" s="56">
        <v>20</v>
      </c>
      <c r="E167" s="225">
        <v>15000</v>
      </c>
      <c r="F167" s="76" t="s">
        <v>909</v>
      </c>
      <c r="G167" s="76"/>
      <c r="H167" s="109" t="s">
        <v>594</v>
      </c>
      <c r="I167" s="104"/>
      <c r="J167" s="76"/>
      <c r="K167" s="149" t="s">
        <v>26</v>
      </c>
      <c r="L167" s="56">
        <v>20</v>
      </c>
      <c r="M167" s="225">
        <v>15000</v>
      </c>
      <c r="N167" s="224">
        <f t="shared" si="2"/>
        <v>0</v>
      </c>
    </row>
    <row r="168" spans="1:14" ht="60">
      <c r="A168" s="51" t="s">
        <v>414</v>
      </c>
      <c r="B168" s="38" t="s">
        <v>296</v>
      </c>
      <c r="C168" s="77" t="s">
        <v>95</v>
      </c>
      <c r="D168" s="56">
        <v>30</v>
      </c>
      <c r="E168" s="225">
        <v>10000</v>
      </c>
      <c r="F168" s="76" t="s">
        <v>909</v>
      </c>
      <c r="G168" s="76"/>
      <c r="H168" s="109" t="s">
        <v>512</v>
      </c>
      <c r="I168" s="104"/>
      <c r="J168" s="76"/>
      <c r="K168" s="149" t="s">
        <v>22</v>
      </c>
      <c r="L168" s="56">
        <v>30</v>
      </c>
      <c r="M168" s="225">
        <v>10000</v>
      </c>
      <c r="N168" s="224">
        <f t="shared" si="2"/>
        <v>0</v>
      </c>
    </row>
    <row r="169" spans="1:14" ht="15">
      <c r="A169" s="51" t="s">
        <v>415</v>
      </c>
      <c r="B169" s="38" t="s">
        <v>760</v>
      </c>
      <c r="C169" s="23" t="s">
        <v>95</v>
      </c>
      <c r="D169" s="56">
        <v>1</v>
      </c>
      <c r="E169" s="225">
        <v>2000</v>
      </c>
      <c r="F169" s="43" t="s">
        <v>909</v>
      </c>
      <c r="G169" s="43"/>
      <c r="H169" s="101" t="s">
        <v>32</v>
      </c>
      <c r="I169" s="100"/>
      <c r="J169" s="43"/>
      <c r="K169" s="148" t="s">
        <v>26</v>
      </c>
      <c r="L169" s="56">
        <v>1</v>
      </c>
      <c r="M169" s="225">
        <v>2000</v>
      </c>
      <c r="N169" s="224">
        <f t="shared" si="2"/>
        <v>0</v>
      </c>
    </row>
    <row r="170" spans="1:14" ht="15">
      <c r="A170" s="51" t="s">
        <v>817</v>
      </c>
      <c r="B170" s="38" t="s">
        <v>297</v>
      </c>
      <c r="C170" s="23" t="s">
        <v>95</v>
      </c>
      <c r="D170" s="56">
        <v>4</v>
      </c>
      <c r="E170" s="225">
        <v>3000</v>
      </c>
      <c r="F170" s="43" t="s">
        <v>909</v>
      </c>
      <c r="G170" s="43"/>
      <c r="H170" s="101" t="s">
        <v>521</v>
      </c>
      <c r="I170" s="100"/>
      <c r="J170" s="43"/>
      <c r="K170" s="148" t="s">
        <v>26</v>
      </c>
      <c r="L170" s="56">
        <v>4</v>
      </c>
      <c r="M170" s="225">
        <v>3000</v>
      </c>
      <c r="N170" s="224">
        <f t="shared" si="2"/>
        <v>0</v>
      </c>
    </row>
    <row r="171" spans="1:14" ht="15">
      <c r="A171" s="51" t="s">
        <v>416</v>
      </c>
      <c r="B171" s="38" t="s">
        <v>298</v>
      </c>
      <c r="C171" s="23" t="s">
        <v>95</v>
      </c>
      <c r="D171" s="56">
        <v>15</v>
      </c>
      <c r="E171" s="225">
        <v>8000</v>
      </c>
      <c r="F171" s="43" t="s">
        <v>909</v>
      </c>
      <c r="G171" s="43"/>
      <c r="H171" s="101" t="s">
        <v>473</v>
      </c>
      <c r="I171" s="100"/>
      <c r="J171" s="43"/>
      <c r="K171" s="148" t="s">
        <v>26</v>
      </c>
      <c r="L171" s="56">
        <v>15</v>
      </c>
      <c r="M171" s="225">
        <v>8000</v>
      </c>
      <c r="N171" s="224">
        <f t="shared" si="2"/>
        <v>0</v>
      </c>
    </row>
    <row r="172" spans="1:14" ht="15" customHeight="1">
      <c r="A172" s="51" t="s">
        <v>777</v>
      </c>
      <c r="B172" s="38" t="s">
        <v>300</v>
      </c>
      <c r="C172" s="23" t="s">
        <v>95</v>
      </c>
      <c r="D172" s="56">
        <v>2</v>
      </c>
      <c r="E172" s="225">
        <v>3000</v>
      </c>
      <c r="F172" s="43" t="s">
        <v>909</v>
      </c>
      <c r="G172" s="43"/>
      <c r="H172" s="101" t="s">
        <v>595</v>
      </c>
      <c r="I172" s="100"/>
      <c r="J172" s="43"/>
      <c r="K172" s="148" t="s">
        <v>26</v>
      </c>
      <c r="L172" s="56">
        <v>2</v>
      </c>
      <c r="M172" s="225">
        <v>3000</v>
      </c>
      <c r="N172" s="224">
        <f t="shared" si="2"/>
        <v>0</v>
      </c>
    </row>
    <row r="173" spans="1:14" s="5" customFormat="1" ht="15">
      <c r="A173" s="51" t="s">
        <v>417</v>
      </c>
      <c r="B173" s="38" t="s">
        <v>305</v>
      </c>
      <c r="C173" s="23" t="s">
        <v>95</v>
      </c>
      <c r="D173" s="56">
        <v>10</v>
      </c>
      <c r="E173" s="225">
        <v>500</v>
      </c>
      <c r="F173" s="43" t="s">
        <v>909</v>
      </c>
      <c r="G173" s="43"/>
      <c r="H173" s="101" t="s">
        <v>596</v>
      </c>
      <c r="I173" s="100"/>
      <c r="J173" s="43"/>
      <c r="K173" s="148" t="s">
        <v>26</v>
      </c>
      <c r="L173" s="56">
        <v>10</v>
      </c>
      <c r="M173" s="225">
        <v>500</v>
      </c>
      <c r="N173" s="224">
        <f t="shared" si="2"/>
        <v>0</v>
      </c>
    </row>
    <row r="174" spans="1:14" s="5" customFormat="1" ht="15">
      <c r="A174" s="50" t="s">
        <v>418</v>
      </c>
      <c r="B174" s="38" t="s">
        <v>308</v>
      </c>
      <c r="C174" s="23" t="s">
        <v>215</v>
      </c>
      <c r="D174" s="56">
        <v>20</v>
      </c>
      <c r="E174" s="226">
        <v>1000</v>
      </c>
      <c r="F174" s="43" t="s">
        <v>909</v>
      </c>
      <c r="G174" s="43"/>
      <c r="H174" s="101" t="s">
        <v>597</v>
      </c>
      <c r="I174" s="100"/>
      <c r="J174" s="43"/>
      <c r="K174" s="148" t="s">
        <v>18</v>
      </c>
      <c r="L174" s="56">
        <v>20</v>
      </c>
      <c r="M174" s="226">
        <v>1000</v>
      </c>
      <c r="N174" s="224">
        <f t="shared" si="2"/>
        <v>0</v>
      </c>
    </row>
    <row r="175" spans="1:14" s="5" customFormat="1" ht="15">
      <c r="A175" s="51" t="s">
        <v>419</v>
      </c>
      <c r="B175" s="122" t="s">
        <v>836</v>
      </c>
      <c r="C175" s="123" t="s">
        <v>95</v>
      </c>
      <c r="D175" s="56">
        <v>100</v>
      </c>
      <c r="E175" s="225">
        <v>10000</v>
      </c>
      <c r="F175" s="43" t="s">
        <v>909</v>
      </c>
      <c r="G175" s="43"/>
      <c r="H175" s="101" t="s">
        <v>519</v>
      </c>
      <c r="I175" s="100"/>
      <c r="J175" s="43"/>
      <c r="K175" s="148" t="s">
        <v>18</v>
      </c>
      <c r="L175" s="56">
        <v>100</v>
      </c>
      <c r="M175" s="225">
        <v>10000</v>
      </c>
      <c r="N175" s="224">
        <f t="shared" si="2"/>
        <v>0</v>
      </c>
    </row>
    <row r="176" spans="1:14" s="5" customFormat="1" ht="15">
      <c r="A176" s="51" t="s">
        <v>420</v>
      </c>
      <c r="B176" s="38" t="s">
        <v>313</v>
      </c>
      <c r="C176" s="23" t="s">
        <v>95</v>
      </c>
      <c r="D176" s="56">
        <v>6</v>
      </c>
      <c r="E176" s="225">
        <v>10000</v>
      </c>
      <c r="F176" s="43" t="s">
        <v>909</v>
      </c>
      <c r="G176" s="43"/>
      <c r="H176" s="101" t="s">
        <v>598</v>
      </c>
      <c r="I176" s="100"/>
      <c r="J176" s="43"/>
      <c r="K176" s="148" t="s">
        <v>12</v>
      </c>
      <c r="L176" s="56">
        <v>6</v>
      </c>
      <c r="M176" s="225">
        <v>10000</v>
      </c>
      <c r="N176" s="224">
        <f t="shared" si="2"/>
        <v>0</v>
      </c>
    </row>
    <row r="177" spans="1:14" s="5" customFormat="1" ht="16.5" customHeight="1">
      <c r="A177" s="51" t="s">
        <v>421</v>
      </c>
      <c r="B177" s="38" t="s">
        <v>315</v>
      </c>
      <c r="C177" s="23" t="s">
        <v>95</v>
      </c>
      <c r="D177" s="56">
        <v>50</v>
      </c>
      <c r="E177" s="225">
        <v>1000</v>
      </c>
      <c r="F177" s="43" t="s">
        <v>909</v>
      </c>
      <c r="G177" s="43"/>
      <c r="H177" s="101" t="s">
        <v>501</v>
      </c>
      <c r="I177" s="100"/>
      <c r="J177" s="43"/>
      <c r="K177" s="148" t="s">
        <v>26</v>
      </c>
      <c r="L177" s="56">
        <v>50</v>
      </c>
      <c r="M177" s="225">
        <v>1000</v>
      </c>
      <c r="N177" s="224">
        <f t="shared" si="2"/>
        <v>0</v>
      </c>
    </row>
    <row r="178" spans="1:15" s="5" customFormat="1" ht="15">
      <c r="A178" s="51" t="s">
        <v>422</v>
      </c>
      <c r="B178" s="199" t="s">
        <v>1070</v>
      </c>
      <c r="C178" s="23" t="s">
        <v>95</v>
      </c>
      <c r="D178" s="56">
        <v>700</v>
      </c>
      <c r="E178" s="225">
        <f>126000+383200</f>
        <v>509200</v>
      </c>
      <c r="F178" s="43" t="s">
        <v>14</v>
      </c>
      <c r="G178" s="43" t="s">
        <v>787</v>
      </c>
      <c r="H178" s="101" t="s">
        <v>525</v>
      </c>
      <c r="I178" s="209"/>
      <c r="J178" s="207"/>
      <c r="K178" s="148" t="s">
        <v>12</v>
      </c>
      <c r="L178" s="56">
        <v>250</v>
      </c>
      <c r="M178" s="225">
        <v>250000</v>
      </c>
      <c r="N178" s="224">
        <f t="shared" si="2"/>
        <v>259200</v>
      </c>
      <c r="O178" s="284"/>
    </row>
    <row r="179" spans="1:14" s="5" customFormat="1" ht="15">
      <c r="A179" s="51" t="s">
        <v>423</v>
      </c>
      <c r="B179" s="199" t="s">
        <v>1069</v>
      </c>
      <c r="C179" s="23" t="s">
        <v>95</v>
      </c>
      <c r="D179" s="56">
        <v>2450</v>
      </c>
      <c r="E179" s="225">
        <f>138000+281000</f>
        <v>419000</v>
      </c>
      <c r="F179" s="43" t="s">
        <v>14</v>
      </c>
      <c r="G179" s="43" t="s">
        <v>787</v>
      </c>
      <c r="H179" s="101" t="s">
        <v>525</v>
      </c>
      <c r="I179" s="209"/>
      <c r="J179" s="43"/>
      <c r="K179" s="148" t="s">
        <v>12</v>
      </c>
      <c r="L179" s="56">
        <v>500</v>
      </c>
      <c r="M179" s="225">
        <v>100000</v>
      </c>
      <c r="N179" s="224">
        <f t="shared" si="2"/>
        <v>319000</v>
      </c>
    </row>
    <row r="180" spans="1:14" s="5" customFormat="1" ht="15">
      <c r="A180" s="51" t="s">
        <v>424</v>
      </c>
      <c r="B180" s="199" t="s">
        <v>1071</v>
      </c>
      <c r="C180" s="23" t="s">
        <v>95</v>
      </c>
      <c r="D180" s="56">
        <v>3500</v>
      </c>
      <c r="E180" s="225">
        <f>214500+292000</f>
        <v>506500</v>
      </c>
      <c r="F180" s="43" t="s">
        <v>14</v>
      </c>
      <c r="G180" s="43" t="s">
        <v>787</v>
      </c>
      <c r="H180" s="101" t="s">
        <v>525</v>
      </c>
      <c r="I180" s="209"/>
      <c r="J180" s="43"/>
      <c r="K180" s="148" t="s">
        <v>12</v>
      </c>
      <c r="L180" s="56">
        <v>1000</v>
      </c>
      <c r="M180" s="225">
        <v>150000</v>
      </c>
      <c r="N180" s="224">
        <f t="shared" si="2"/>
        <v>356500</v>
      </c>
    </row>
    <row r="181" spans="1:14" s="5" customFormat="1" ht="15">
      <c r="A181" s="51" t="s">
        <v>423</v>
      </c>
      <c r="B181" s="38" t="s">
        <v>317</v>
      </c>
      <c r="C181" s="23" t="s">
        <v>95</v>
      </c>
      <c r="D181" s="56">
        <v>10</v>
      </c>
      <c r="E181" s="225">
        <v>2000</v>
      </c>
      <c r="F181" s="43" t="s">
        <v>909</v>
      </c>
      <c r="G181" s="43"/>
      <c r="H181" s="101" t="s">
        <v>599</v>
      </c>
      <c r="I181" s="100"/>
      <c r="J181" s="43"/>
      <c r="K181" s="148" t="s">
        <v>26</v>
      </c>
      <c r="L181" s="56">
        <v>10</v>
      </c>
      <c r="M181" s="225">
        <v>2000</v>
      </c>
      <c r="N181" s="224">
        <f t="shared" si="2"/>
        <v>0</v>
      </c>
    </row>
    <row r="182" spans="1:14" s="5" customFormat="1" ht="30">
      <c r="A182" s="51" t="s">
        <v>424</v>
      </c>
      <c r="B182" s="38" t="s">
        <v>318</v>
      </c>
      <c r="C182" s="23" t="s">
        <v>95</v>
      </c>
      <c r="D182" s="56">
        <v>10</v>
      </c>
      <c r="E182" s="225">
        <v>3000</v>
      </c>
      <c r="F182" s="43" t="s">
        <v>909</v>
      </c>
      <c r="G182" s="43"/>
      <c r="H182" s="101" t="s">
        <v>519</v>
      </c>
      <c r="I182" s="100"/>
      <c r="J182" s="43"/>
      <c r="K182" s="148" t="s">
        <v>26</v>
      </c>
      <c r="L182" s="56">
        <v>10</v>
      </c>
      <c r="M182" s="225">
        <v>3000</v>
      </c>
      <c r="N182" s="224">
        <f t="shared" si="2"/>
        <v>0</v>
      </c>
    </row>
    <row r="183" spans="1:14" s="5" customFormat="1" ht="30">
      <c r="A183" s="51" t="s">
        <v>423</v>
      </c>
      <c r="B183" s="38" t="s">
        <v>845</v>
      </c>
      <c r="C183" s="23" t="s">
        <v>95</v>
      </c>
      <c r="D183" s="56">
        <v>0</v>
      </c>
      <c r="E183" s="225">
        <v>0</v>
      </c>
      <c r="F183" s="43" t="s">
        <v>910</v>
      </c>
      <c r="G183" s="43" t="s">
        <v>787</v>
      </c>
      <c r="H183" s="101"/>
      <c r="I183" s="100"/>
      <c r="J183" s="200"/>
      <c r="K183" s="148" t="s">
        <v>26</v>
      </c>
      <c r="L183" s="56">
        <v>500</v>
      </c>
      <c r="M183" s="225">
        <v>100000</v>
      </c>
      <c r="N183" s="224">
        <f t="shared" si="2"/>
        <v>-100000</v>
      </c>
    </row>
    <row r="184" spans="1:14" ht="15">
      <c r="A184" s="51" t="s">
        <v>424</v>
      </c>
      <c r="B184" s="38" t="s">
        <v>319</v>
      </c>
      <c r="C184" s="23" t="s">
        <v>95</v>
      </c>
      <c r="D184" s="56">
        <v>3</v>
      </c>
      <c r="E184" s="225">
        <v>1000</v>
      </c>
      <c r="F184" s="43" t="s">
        <v>909</v>
      </c>
      <c r="G184" s="43"/>
      <c r="H184" s="101" t="s">
        <v>600</v>
      </c>
      <c r="I184" s="100"/>
      <c r="J184" s="43"/>
      <c r="K184" s="148" t="s">
        <v>26</v>
      </c>
      <c r="L184" s="56">
        <v>3</v>
      </c>
      <c r="M184" s="225">
        <v>1000</v>
      </c>
      <c r="N184" s="224">
        <f t="shared" si="2"/>
        <v>0</v>
      </c>
    </row>
    <row r="185" spans="1:14" s="5" customFormat="1" ht="15">
      <c r="A185" s="50" t="s">
        <v>818</v>
      </c>
      <c r="B185" s="38" t="s">
        <v>320</v>
      </c>
      <c r="C185" s="23" t="s">
        <v>95</v>
      </c>
      <c r="D185" s="56">
        <v>20</v>
      </c>
      <c r="E185" s="225">
        <v>10000</v>
      </c>
      <c r="F185" s="43" t="s">
        <v>909</v>
      </c>
      <c r="G185" s="43"/>
      <c r="H185" s="101" t="s">
        <v>601</v>
      </c>
      <c r="I185" s="100"/>
      <c r="J185" s="43"/>
      <c r="K185" s="148" t="s">
        <v>26</v>
      </c>
      <c r="L185" s="56">
        <v>20</v>
      </c>
      <c r="M185" s="225">
        <v>10000</v>
      </c>
      <c r="N185" s="224">
        <f t="shared" si="2"/>
        <v>0</v>
      </c>
    </row>
    <row r="186" spans="1:14" s="5" customFormat="1" ht="16.5" customHeight="1">
      <c r="A186" s="51" t="s">
        <v>425</v>
      </c>
      <c r="B186" s="38" t="s">
        <v>778</v>
      </c>
      <c r="C186" s="23" t="s">
        <v>95</v>
      </c>
      <c r="D186" s="56">
        <v>20</v>
      </c>
      <c r="E186" s="225">
        <v>10040</v>
      </c>
      <c r="F186" s="43" t="s">
        <v>909</v>
      </c>
      <c r="G186" s="43"/>
      <c r="H186" s="101"/>
      <c r="I186" s="100"/>
      <c r="J186" s="43"/>
      <c r="K186" s="148" t="s">
        <v>13</v>
      </c>
      <c r="L186" s="56">
        <v>10</v>
      </c>
      <c r="M186" s="225">
        <v>5000</v>
      </c>
      <c r="N186" s="224">
        <f t="shared" si="2"/>
        <v>5040</v>
      </c>
    </row>
    <row r="187" spans="1:14" s="5" customFormat="1" ht="13.5" customHeight="1">
      <c r="A187" s="116"/>
      <c r="B187" s="112" t="s">
        <v>195</v>
      </c>
      <c r="C187" s="113"/>
      <c r="D187" s="214"/>
      <c r="E187" s="230">
        <f>SUM(E166:E186)</f>
        <v>1544240</v>
      </c>
      <c r="F187" s="83"/>
      <c r="G187" s="83"/>
      <c r="H187" s="114"/>
      <c r="I187" s="115"/>
      <c r="J187" s="83"/>
      <c r="K187" s="153"/>
      <c r="L187" s="214"/>
      <c r="M187" s="230">
        <f>SUM(M166:M186)</f>
        <v>704500</v>
      </c>
      <c r="N187" s="230">
        <f>SUM(N166:N186)</f>
        <v>839740</v>
      </c>
    </row>
    <row r="188" spans="1:14" s="5" customFormat="1" ht="15">
      <c r="A188" s="116" t="s">
        <v>341</v>
      </c>
      <c r="B188" s="112" t="s">
        <v>442</v>
      </c>
      <c r="C188" s="113"/>
      <c r="D188" s="214"/>
      <c r="E188" s="230"/>
      <c r="F188" s="83"/>
      <c r="G188" s="83"/>
      <c r="H188" s="114"/>
      <c r="I188" s="115"/>
      <c r="J188" s="83"/>
      <c r="K188" s="153"/>
      <c r="L188" s="214"/>
      <c r="M188" s="230"/>
      <c r="N188" s="230"/>
    </row>
    <row r="189" spans="1:14" ht="15">
      <c r="A189" s="51" t="s">
        <v>426</v>
      </c>
      <c r="B189" s="37" t="s">
        <v>5</v>
      </c>
      <c r="C189" s="80" t="s">
        <v>95</v>
      </c>
      <c r="D189" s="165"/>
      <c r="E189" s="228"/>
      <c r="F189" s="76" t="s">
        <v>909</v>
      </c>
      <c r="G189" s="76"/>
      <c r="H189" s="103" t="s">
        <v>476</v>
      </c>
      <c r="I189" s="104"/>
      <c r="J189" s="76"/>
      <c r="K189" s="149" t="s">
        <v>22</v>
      </c>
      <c r="L189" s="165"/>
      <c r="M189" s="228"/>
      <c r="N189" s="224">
        <f t="shared" si="2"/>
        <v>0</v>
      </c>
    </row>
    <row r="190" spans="1:14" ht="15">
      <c r="A190" s="51" t="s">
        <v>427</v>
      </c>
      <c r="B190" s="37" t="s">
        <v>486</v>
      </c>
      <c r="C190" s="41" t="s">
        <v>95</v>
      </c>
      <c r="D190" s="165"/>
      <c r="E190" s="228"/>
      <c r="F190" s="43" t="s">
        <v>909</v>
      </c>
      <c r="G190" s="43"/>
      <c r="H190" s="99" t="s">
        <v>476</v>
      </c>
      <c r="I190" s="100"/>
      <c r="J190" s="43"/>
      <c r="K190" s="148" t="s">
        <v>22</v>
      </c>
      <c r="L190" s="165"/>
      <c r="M190" s="228"/>
      <c r="N190" s="224">
        <f t="shared" si="2"/>
        <v>0</v>
      </c>
    </row>
    <row r="191" spans="1:14" ht="15">
      <c r="A191" s="51" t="s">
        <v>487</v>
      </c>
      <c r="B191" s="37" t="s">
        <v>488</v>
      </c>
      <c r="C191" s="41" t="s">
        <v>95</v>
      </c>
      <c r="D191" s="165"/>
      <c r="E191" s="228"/>
      <c r="F191" s="43" t="s">
        <v>909</v>
      </c>
      <c r="G191" s="43"/>
      <c r="H191" s="99" t="s">
        <v>476</v>
      </c>
      <c r="I191" s="100"/>
      <c r="J191" s="43"/>
      <c r="K191" s="148" t="s">
        <v>22</v>
      </c>
      <c r="L191" s="165"/>
      <c r="M191" s="228"/>
      <c r="N191" s="224">
        <f t="shared" si="2"/>
        <v>0</v>
      </c>
    </row>
    <row r="192" spans="1:14" ht="15">
      <c r="A192" s="51" t="s">
        <v>489</v>
      </c>
      <c r="B192" s="37" t="s">
        <v>526</v>
      </c>
      <c r="C192" s="41" t="s">
        <v>95</v>
      </c>
      <c r="D192" s="165"/>
      <c r="E192" s="228"/>
      <c r="F192" s="43" t="s">
        <v>909</v>
      </c>
      <c r="G192" s="43"/>
      <c r="H192" s="99" t="s">
        <v>476</v>
      </c>
      <c r="I192" s="100"/>
      <c r="J192" s="43"/>
      <c r="K192" s="148" t="s">
        <v>22</v>
      </c>
      <c r="L192" s="165"/>
      <c r="M192" s="228"/>
      <c r="N192" s="224">
        <f t="shared" si="2"/>
        <v>0</v>
      </c>
    </row>
    <row r="193" spans="1:14" ht="15">
      <c r="A193" s="51" t="s">
        <v>527</v>
      </c>
      <c r="B193" s="37" t="s">
        <v>528</v>
      </c>
      <c r="C193" s="41" t="s">
        <v>95</v>
      </c>
      <c r="D193" s="165"/>
      <c r="E193" s="228"/>
      <c r="F193" s="43" t="s">
        <v>909</v>
      </c>
      <c r="G193" s="43"/>
      <c r="H193" s="99" t="s">
        <v>476</v>
      </c>
      <c r="I193" s="100"/>
      <c r="J193" s="43"/>
      <c r="K193" s="148" t="s">
        <v>22</v>
      </c>
      <c r="L193" s="165"/>
      <c r="M193" s="228"/>
      <c r="N193" s="224">
        <f t="shared" si="2"/>
        <v>0</v>
      </c>
    </row>
    <row r="194" spans="1:14" s="5" customFormat="1" ht="15">
      <c r="A194" s="51" t="s">
        <v>529</v>
      </c>
      <c r="B194" s="37" t="s">
        <v>530</v>
      </c>
      <c r="C194" s="41" t="s">
        <v>95</v>
      </c>
      <c r="D194" s="165"/>
      <c r="E194" s="228"/>
      <c r="F194" s="43" t="s">
        <v>909</v>
      </c>
      <c r="G194" s="43"/>
      <c r="H194" s="99" t="s">
        <v>476</v>
      </c>
      <c r="I194" s="100"/>
      <c r="J194" s="43"/>
      <c r="K194" s="148" t="s">
        <v>22</v>
      </c>
      <c r="L194" s="165"/>
      <c r="M194" s="228"/>
      <c r="N194" s="224">
        <f t="shared" si="2"/>
        <v>0</v>
      </c>
    </row>
    <row r="195" spans="1:14" ht="15">
      <c r="A195" s="51" t="s">
        <v>531</v>
      </c>
      <c r="B195" s="37" t="s">
        <v>532</v>
      </c>
      <c r="C195" s="41" t="s">
        <v>95</v>
      </c>
      <c r="D195" s="165"/>
      <c r="E195" s="228"/>
      <c r="F195" s="43" t="s">
        <v>909</v>
      </c>
      <c r="G195" s="43"/>
      <c r="H195" s="99" t="s">
        <v>476</v>
      </c>
      <c r="I195" s="100"/>
      <c r="J195" s="43"/>
      <c r="K195" s="148" t="s">
        <v>22</v>
      </c>
      <c r="L195" s="165"/>
      <c r="M195" s="228"/>
      <c r="N195" s="224">
        <f t="shared" si="2"/>
        <v>0</v>
      </c>
    </row>
    <row r="196" spans="1:14" s="5" customFormat="1" ht="15">
      <c r="A196" s="51" t="s">
        <v>533</v>
      </c>
      <c r="B196" s="37" t="s">
        <v>534</v>
      </c>
      <c r="C196" s="41" t="s">
        <v>95</v>
      </c>
      <c r="D196" s="165"/>
      <c r="E196" s="228"/>
      <c r="F196" s="43" t="s">
        <v>909</v>
      </c>
      <c r="G196" s="43"/>
      <c r="H196" s="99" t="s">
        <v>476</v>
      </c>
      <c r="I196" s="100"/>
      <c r="J196" s="43"/>
      <c r="K196" s="148" t="s">
        <v>22</v>
      </c>
      <c r="L196" s="165"/>
      <c r="M196" s="228"/>
      <c r="N196" s="224">
        <f t="shared" si="2"/>
        <v>0</v>
      </c>
    </row>
    <row r="197" spans="1:14" s="5" customFormat="1" ht="15">
      <c r="A197" s="51" t="s">
        <v>535</v>
      </c>
      <c r="B197" s="37" t="s">
        <v>536</v>
      </c>
      <c r="C197" s="41" t="s">
        <v>789</v>
      </c>
      <c r="D197" s="165"/>
      <c r="E197" s="228"/>
      <c r="F197" s="43" t="s">
        <v>909</v>
      </c>
      <c r="G197" s="43"/>
      <c r="H197" s="99" t="s">
        <v>476</v>
      </c>
      <c r="I197" s="100"/>
      <c r="J197" s="43"/>
      <c r="K197" s="148" t="s">
        <v>22</v>
      </c>
      <c r="L197" s="165"/>
      <c r="M197" s="228"/>
      <c r="N197" s="224">
        <f t="shared" si="2"/>
        <v>0</v>
      </c>
    </row>
    <row r="198" spans="1:14" s="5" customFormat="1" ht="15">
      <c r="A198" s="51" t="s">
        <v>537</v>
      </c>
      <c r="B198" s="37" t="s">
        <v>538</v>
      </c>
      <c r="C198" s="41" t="s">
        <v>95</v>
      </c>
      <c r="D198" s="165"/>
      <c r="E198" s="228"/>
      <c r="F198" s="43" t="s">
        <v>909</v>
      </c>
      <c r="G198" s="43"/>
      <c r="H198" s="99" t="s">
        <v>476</v>
      </c>
      <c r="I198" s="100"/>
      <c r="J198" s="43"/>
      <c r="K198" s="148" t="s">
        <v>22</v>
      </c>
      <c r="L198" s="165"/>
      <c r="M198" s="228"/>
      <c r="N198" s="224">
        <f aca="true" t="shared" si="3" ref="N198:N261">+E198-M198</f>
        <v>0</v>
      </c>
    </row>
    <row r="199" spans="1:14" s="5" customFormat="1" ht="15">
      <c r="A199" s="51" t="s">
        <v>539</v>
      </c>
      <c r="B199" s="37" t="s">
        <v>540</v>
      </c>
      <c r="C199" s="41" t="s">
        <v>95</v>
      </c>
      <c r="D199" s="165"/>
      <c r="E199" s="228"/>
      <c r="F199" s="43" t="s">
        <v>909</v>
      </c>
      <c r="G199" s="43"/>
      <c r="H199" s="99" t="s">
        <v>476</v>
      </c>
      <c r="I199" s="100"/>
      <c r="J199" s="43"/>
      <c r="K199" s="148" t="s">
        <v>22</v>
      </c>
      <c r="L199" s="165"/>
      <c r="M199" s="228"/>
      <c r="N199" s="224">
        <f t="shared" si="3"/>
        <v>0</v>
      </c>
    </row>
    <row r="200" spans="1:14" s="5" customFormat="1" ht="15">
      <c r="A200" s="51" t="s">
        <v>541</v>
      </c>
      <c r="B200" s="37" t="s">
        <v>542</v>
      </c>
      <c r="C200" s="41" t="s">
        <v>95</v>
      </c>
      <c r="D200" s="165"/>
      <c r="E200" s="228"/>
      <c r="F200" s="43" t="s">
        <v>909</v>
      </c>
      <c r="G200" s="43"/>
      <c r="H200" s="99" t="s">
        <v>476</v>
      </c>
      <c r="I200" s="100"/>
      <c r="J200" s="43"/>
      <c r="K200" s="148" t="s">
        <v>22</v>
      </c>
      <c r="L200" s="165"/>
      <c r="M200" s="228"/>
      <c r="N200" s="224">
        <f t="shared" si="3"/>
        <v>0</v>
      </c>
    </row>
    <row r="201" spans="1:14" s="5" customFormat="1" ht="15">
      <c r="A201" s="51" t="s">
        <v>543</v>
      </c>
      <c r="B201" s="37" t="s">
        <v>545</v>
      </c>
      <c r="C201" s="41" t="s">
        <v>95</v>
      </c>
      <c r="D201" s="165"/>
      <c r="E201" s="228"/>
      <c r="F201" s="43" t="s">
        <v>909</v>
      </c>
      <c r="G201" s="43"/>
      <c r="H201" s="99" t="s">
        <v>476</v>
      </c>
      <c r="I201" s="100"/>
      <c r="J201" s="43"/>
      <c r="K201" s="148" t="s">
        <v>22</v>
      </c>
      <c r="L201" s="165"/>
      <c r="M201" s="228"/>
      <c r="N201" s="224">
        <f t="shared" si="3"/>
        <v>0</v>
      </c>
    </row>
    <row r="202" spans="1:14" ht="15">
      <c r="A202" s="50" t="s">
        <v>544</v>
      </c>
      <c r="B202" s="37" t="s">
        <v>547</v>
      </c>
      <c r="C202" s="41" t="s">
        <v>95</v>
      </c>
      <c r="D202" s="165"/>
      <c r="E202" s="228"/>
      <c r="F202" s="43" t="s">
        <v>909</v>
      </c>
      <c r="G202" s="43"/>
      <c r="H202" s="99" t="s">
        <v>476</v>
      </c>
      <c r="I202" s="100"/>
      <c r="J202" s="43"/>
      <c r="K202" s="148" t="s">
        <v>22</v>
      </c>
      <c r="L202" s="165"/>
      <c r="M202" s="228"/>
      <c r="N202" s="224">
        <f t="shared" si="3"/>
        <v>0</v>
      </c>
    </row>
    <row r="203" spans="1:14" ht="18" customHeight="1">
      <c r="A203" s="51" t="s">
        <v>546</v>
      </c>
      <c r="B203" s="37" t="s">
        <v>549</v>
      </c>
      <c r="C203" s="41" t="s">
        <v>95</v>
      </c>
      <c r="D203" s="165"/>
      <c r="E203" s="228"/>
      <c r="F203" s="43" t="s">
        <v>909</v>
      </c>
      <c r="G203" s="43"/>
      <c r="H203" s="99" t="s">
        <v>476</v>
      </c>
      <c r="I203" s="100"/>
      <c r="J203" s="43"/>
      <c r="K203" s="148" t="s">
        <v>22</v>
      </c>
      <c r="L203" s="165"/>
      <c r="M203" s="228"/>
      <c r="N203" s="224">
        <f t="shared" si="3"/>
        <v>0</v>
      </c>
    </row>
    <row r="204" spans="1:14" ht="30">
      <c r="A204" s="51" t="s">
        <v>548</v>
      </c>
      <c r="B204" s="37" t="s">
        <v>551</v>
      </c>
      <c r="C204" s="41" t="s">
        <v>95</v>
      </c>
      <c r="D204" s="165"/>
      <c r="E204" s="228"/>
      <c r="F204" s="43" t="s">
        <v>909</v>
      </c>
      <c r="G204" s="43"/>
      <c r="H204" s="99" t="s">
        <v>476</v>
      </c>
      <c r="I204" s="100"/>
      <c r="J204" s="43"/>
      <c r="K204" s="148" t="s">
        <v>22</v>
      </c>
      <c r="L204" s="165"/>
      <c r="M204" s="228"/>
      <c r="N204" s="224">
        <f t="shared" si="3"/>
        <v>0</v>
      </c>
    </row>
    <row r="205" spans="1:14" ht="18" customHeight="1">
      <c r="A205" s="51" t="s">
        <v>550</v>
      </c>
      <c r="B205" s="37" t="s">
        <v>553</v>
      </c>
      <c r="C205" s="41" t="s">
        <v>95</v>
      </c>
      <c r="D205" s="165"/>
      <c r="E205" s="228"/>
      <c r="F205" s="43" t="s">
        <v>909</v>
      </c>
      <c r="G205" s="43"/>
      <c r="H205" s="99" t="s">
        <v>476</v>
      </c>
      <c r="I205" s="100"/>
      <c r="J205" s="43"/>
      <c r="K205" s="148" t="s">
        <v>22</v>
      </c>
      <c r="L205" s="165"/>
      <c r="M205" s="228"/>
      <c r="N205" s="224">
        <f t="shared" si="3"/>
        <v>0</v>
      </c>
    </row>
    <row r="206" spans="1:14" ht="15">
      <c r="A206" s="51" t="s">
        <v>552</v>
      </c>
      <c r="B206" s="37" t="s">
        <v>846</v>
      </c>
      <c r="C206" s="41" t="s">
        <v>95</v>
      </c>
      <c r="D206" s="165"/>
      <c r="E206" s="228"/>
      <c r="F206" s="43" t="s">
        <v>909</v>
      </c>
      <c r="G206" s="43"/>
      <c r="H206" s="99" t="s">
        <v>476</v>
      </c>
      <c r="I206" s="100"/>
      <c r="J206" s="43"/>
      <c r="K206" s="148" t="s">
        <v>22</v>
      </c>
      <c r="L206" s="165"/>
      <c r="M206" s="228"/>
      <c r="N206" s="224">
        <f t="shared" si="3"/>
        <v>0</v>
      </c>
    </row>
    <row r="207" spans="1:14" ht="15">
      <c r="A207" s="51" t="s">
        <v>554</v>
      </c>
      <c r="B207" s="37" t="s">
        <v>556</v>
      </c>
      <c r="C207" s="41" t="s">
        <v>95</v>
      </c>
      <c r="D207" s="165"/>
      <c r="E207" s="228"/>
      <c r="F207" s="43" t="s">
        <v>909</v>
      </c>
      <c r="G207" s="43"/>
      <c r="H207" s="99" t="s">
        <v>476</v>
      </c>
      <c r="I207" s="100"/>
      <c r="J207" s="43"/>
      <c r="K207" s="148" t="s">
        <v>22</v>
      </c>
      <c r="L207" s="165"/>
      <c r="M207" s="228"/>
      <c r="N207" s="224">
        <f t="shared" si="3"/>
        <v>0</v>
      </c>
    </row>
    <row r="208" spans="1:14" ht="15">
      <c r="A208" s="51" t="s">
        <v>555</v>
      </c>
      <c r="B208" s="37" t="s">
        <v>558</v>
      </c>
      <c r="C208" s="41" t="s">
        <v>95</v>
      </c>
      <c r="D208" s="165"/>
      <c r="E208" s="228"/>
      <c r="F208" s="43" t="s">
        <v>909</v>
      </c>
      <c r="G208" s="43"/>
      <c r="H208" s="99" t="s">
        <v>602</v>
      </c>
      <c r="I208" s="100"/>
      <c r="J208" s="43"/>
      <c r="K208" s="148" t="s">
        <v>22</v>
      </c>
      <c r="L208" s="165"/>
      <c r="M208" s="228"/>
      <c r="N208" s="224">
        <f t="shared" si="3"/>
        <v>0</v>
      </c>
    </row>
    <row r="209" spans="1:14" ht="15">
      <c r="A209" s="51" t="s">
        <v>557</v>
      </c>
      <c r="B209" s="37" t="s">
        <v>67</v>
      </c>
      <c r="C209" s="41" t="s">
        <v>95</v>
      </c>
      <c r="D209" s="165"/>
      <c r="E209" s="228"/>
      <c r="F209" s="43" t="s">
        <v>909</v>
      </c>
      <c r="G209" s="43"/>
      <c r="H209" s="99" t="s">
        <v>476</v>
      </c>
      <c r="I209" s="100"/>
      <c r="J209" s="43"/>
      <c r="K209" s="148" t="s">
        <v>22</v>
      </c>
      <c r="L209" s="165"/>
      <c r="M209" s="228"/>
      <c r="N209" s="224">
        <f t="shared" si="3"/>
        <v>0</v>
      </c>
    </row>
    <row r="210" spans="1:14" ht="15">
      <c r="A210" s="51" t="s">
        <v>559</v>
      </c>
      <c r="B210" s="37" t="s">
        <v>561</v>
      </c>
      <c r="C210" s="41" t="s">
        <v>95</v>
      </c>
      <c r="D210" s="165"/>
      <c r="E210" s="228"/>
      <c r="F210" s="43" t="s">
        <v>909</v>
      </c>
      <c r="G210" s="43"/>
      <c r="H210" s="99" t="s">
        <v>476</v>
      </c>
      <c r="I210" s="100"/>
      <c r="J210" s="43"/>
      <c r="K210" s="148" t="s">
        <v>22</v>
      </c>
      <c r="L210" s="165"/>
      <c r="M210" s="228"/>
      <c r="N210" s="224">
        <f t="shared" si="3"/>
        <v>0</v>
      </c>
    </row>
    <row r="211" spans="1:14" ht="30">
      <c r="A211" s="51" t="s">
        <v>560</v>
      </c>
      <c r="B211" s="38" t="s">
        <v>605</v>
      </c>
      <c r="C211" s="77" t="s">
        <v>95</v>
      </c>
      <c r="D211" s="165"/>
      <c r="E211" s="225"/>
      <c r="F211" s="76" t="s">
        <v>909</v>
      </c>
      <c r="G211" s="76"/>
      <c r="H211" s="103" t="s">
        <v>590</v>
      </c>
      <c r="I211" s="104"/>
      <c r="J211" s="76"/>
      <c r="K211" s="149" t="s">
        <v>22</v>
      </c>
      <c r="L211" s="165"/>
      <c r="M211" s="225"/>
      <c r="N211" s="224">
        <f t="shared" si="3"/>
        <v>0</v>
      </c>
    </row>
    <row r="212" spans="1:14" ht="30">
      <c r="A212" s="51" t="s">
        <v>563</v>
      </c>
      <c r="B212" s="38" t="s">
        <v>243</v>
      </c>
      <c r="C212" s="77" t="s">
        <v>95</v>
      </c>
      <c r="D212" s="56"/>
      <c r="E212" s="225"/>
      <c r="F212" s="76" t="s">
        <v>909</v>
      </c>
      <c r="G212" s="76"/>
      <c r="H212" s="103" t="s">
        <v>757</v>
      </c>
      <c r="I212" s="104"/>
      <c r="J212" s="76"/>
      <c r="K212" s="149" t="s">
        <v>13</v>
      </c>
      <c r="L212" s="56"/>
      <c r="M212" s="225"/>
      <c r="N212" s="224">
        <f t="shared" si="3"/>
        <v>0</v>
      </c>
    </row>
    <row r="213" spans="1:14" ht="18" customHeight="1">
      <c r="A213" s="51" t="s">
        <v>741</v>
      </c>
      <c r="B213" s="38" t="s">
        <v>765</v>
      </c>
      <c r="C213" s="23" t="s">
        <v>95</v>
      </c>
      <c r="D213" s="56"/>
      <c r="E213" s="225"/>
      <c r="F213" s="43" t="s">
        <v>909</v>
      </c>
      <c r="G213" s="43"/>
      <c r="H213" s="99" t="s">
        <v>33</v>
      </c>
      <c r="I213" s="100"/>
      <c r="J213" s="43"/>
      <c r="K213" s="148" t="s">
        <v>13</v>
      </c>
      <c r="L213" s="56"/>
      <c r="M213" s="225"/>
      <c r="N213" s="224">
        <f t="shared" si="3"/>
        <v>0</v>
      </c>
    </row>
    <row r="214" spans="1:14" ht="15">
      <c r="A214" s="50" t="s">
        <v>742</v>
      </c>
      <c r="B214" s="37" t="s">
        <v>562</v>
      </c>
      <c r="C214" s="80"/>
      <c r="D214" s="165"/>
      <c r="E214" s="228"/>
      <c r="F214" s="76"/>
      <c r="G214" s="76"/>
      <c r="H214" s="103" t="s">
        <v>476</v>
      </c>
      <c r="I214" s="104"/>
      <c r="J214" s="76"/>
      <c r="K214" s="149" t="s">
        <v>26</v>
      </c>
      <c r="L214" s="165"/>
      <c r="M214" s="228"/>
      <c r="N214" s="224">
        <f t="shared" si="3"/>
        <v>0</v>
      </c>
    </row>
    <row r="215" spans="1:14" ht="15">
      <c r="A215" s="116"/>
      <c r="B215" s="112" t="s">
        <v>195</v>
      </c>
      <c r="C215" s="113"/>
      <c r="D215" s="214"/>
      <c r="E215" s="230">
        <v>920000</v>
      </c>
      <c r="F215" s="83"/>
      <c r="G215" s="83"/>
      <c r="H215" s="114"/>
      <c r="I215" s="115"/>
      <c r="J215" s="83"/>
      <c r="K215" s="153"/>
      <c r="L215" s="214"/>
      <c r="M215" s="230">
        <v>850000</v>
      </c>
      <c r="N215" s="230">
        <f t="shared" si="3"/>
        <v>70000</v>
      </c>
    </row>
    <row r="216" spans="1:14" ht="15">
      <c r="A216" s="116" t="s">
        <v>428</v>
      </c>
      <c r="B216" s="42" t="s">
        <v>322</v>
      </c>
      <c r="C216" s="117"/>
      <c r="D216" s="215"/>
      <c r="E216" s="231"/>
      <c r="F216" s="83"/>
      <c r="G216" s="83"/>
      <c r="H216" s="118"/>
      <c r="I216" s="115"/>
      <c r="J216" s="83"/>
      <c r="K216" s="153"/>
      <c r="L216" s="215"/>
      <c r="M216" s="231"/>
      <c r="N216" s="231"/>
    </row>
    <row r="217" spans="1:14" ht="15">
      <c r="A217" s="50" t="s">
        <v>447</v>
      </c>
      <c r="B217" s="124" t="s">
        <v>407</v>
      </c>
      <c r="C217" s="23"/>
      <c r="D217" s="56"/>
      <c r="E217" s="225"/>
      <c r="F217" s="43"/>
      <c r="G217" s="43"/>
      <c r="H217" s="101"/>
      <c r="I217" s="100"/>
      <c r="J217" s="43"/>
      <c r="K217" s="148"/>
      <c r="L217" s="56"/>
      <c r="M217" s="225"/>
      <c r="N217" s="224">
        <f t="shared" si="3"/>
        <v>0</v>
      </c>
    </row>
    <row r="218" spans="1:14" ht="15">
      <c r="A218" s="50" t="s">
        <v>649</v>
      </c>
      <c r="B218" s="38" t="s">
        <v>992</v>
      </c>
      <c r="C218" s="23"/>
      <c r="D218" s="56"/>
      <c r="E218" s="225"/>
      <c r="F218" s="43"/>
      <c r="G218" s="43"/>
      <c r="H218" s="101"/>
      <c r="I218" s="204"/>
      <c r="J218" s="200"/>
      <c r="K218" s="148"/>
      <c r="L218" s="56"/>
      <c r="M218" s="225"/>
      <c r="N218" s="224">
        <f t="shared" si="3"/>
        <v>0</v>
      </c>
    </row>
    <row r="219" spans="1:14" ht="15">
      <c r="A219" s="50" t="s">
        <v>650</v>
      </c>
      <c r="B219" s="38" t="s">
        <v>396</v>
      </c>
      <c r="C219" s="23" t="s">
        <v>95</v>
      </c>
      <c r="D219" s="56">
        <v>8</v>
      </c>
      <c r="E219" s="225"/>
      <c r="F219" s="43" t="s">
        <v>910</v>
      </c>
      <c r="G219" s="43" t="s">
        <v>787</v>
      </c>
      <c r="H219" s="101">
        <v>25111000</v>
      </c>
      <c r="I219" s="100"/>
      <c r="J219" s="43"/>
      <c r="K219" s="148" t="s">
        <v>22</v>
      </c>
      <c r="L219" s="56">
        <v>8</v>
      </c>
      <c r="M219" s="225"/>
      <c r="N219" s="224">
        <f t="shared" si="3"/>
        <v>0</v>
      </c>
    </row>
    <row r="220" spans="1:14" ht="15">
      <c r="A220" s="50" t="s">
        <v>651</v>
      </c>
      <c r="B220" s="38" t="s">
        <v>397</v>
      </c>
      <c r="C220" s="23" t="s">
        <v>95</v>
      </c>
      <c r="D220" s="56">
        <v>4</v>
      </c>
      <c r="E220" s="225"/>
      <c r="F220" s="43" t="s">
        <v>910</v>
      </c>
      <c r="G220" s="43" t="s">
        <v>787</v>
      </c>
      <c r="H220" s="101">
        <v>25111000</v>
      </c>
      <c r="I220" s="100"/>
      <c r="J220" s="43"/>
      <c r="K220" s="148" t="s">
        <v>22</v>
      </c>
      <c r="L220" s="56">
        <v>4</v>
      </c>
      <c r="M220" s="225"/>
      <c r="N220" s="224">
        <f t="shared" si="3"/>
        <v>0</v>
      </c>
    </row>
    <row r="221" spans="1:14" ht="15">
      <c r="A221" s="50" t="s">
        <v>652</v>
      </c>
      <c r="B221" s="38" t="s">
        <v>831</v>
      </c>
      <c r="C221" s="23" t="s">
        <v>95</v>
      </c>
      <c r="D221" s="56">
        <v>4</v>
      </c>
      <c r="E221" s="225"/>
      <c r="F221" s="43" t="s">
        <v>910</v>
      </c>
      <c r="G221" s="43" t="s">
        <v>787</v>
      </c>
      <c r="H221" s="101">
        <v>25111000</v>
      </c>
      <c r="I221" s="100"/>
      <c r="J221" s="43"/>
      <c r="K221" s="148" t="s">
        <v>22</v>
      </c>
      <c r="L221" s="56">
        <v>4</v>
      </c>
      <c r="M221" s="225"/>
      <c r="N221" s="224">
        <f t="shared" si="3"/>
        <v>0</v>
      </c>
    </row>
    <row r="222" spans="1:14" ht="15">
      <c r="A222" s="50" t="s">
        <v>653</v>
      </c>
      <c r="B222" s="38" t="s">
        <v>830</v>
      </c>
      <c r="C222" s="23" t="s">
        <v>95</v>
      </c>
      <c r="D222" s="56">
        <v>2</v>
      </c>
      <c r="E222" s="225"/>
      <c r="F222" s="43" t="s">
        <v>910</v>
      </c>
      <c r="G222" s="43" t="s">
        <v>787</v>
      </c>
      <c r="H222" s="101">
        <v>25111000</v>
      </c>
      <c r="I222" s="100"/>
      <c r="J222" s="43"/>
      <c r="K222" s="148" t="s">
        <v>22</v>
      </c>
      <c r="L222" s="56">
        <v>2</v>
      </c>
      <c r="M222" s="225"/>
      <c r="N222" s="224">
        <f t="shared" si="3"/>
        <v>0</v>
      </c>
    </row>
    <row r="223" spans="1:14" ht="15">
      <c r="A223" s="50" t="s">
        <v>654</v>
      </c>
      <c r="B223" s="38" t="s">
        <v>398</v>
      </c>
      <c r="C223" s="23" t="s">
        <v>95</v>
      </c>
      <c r="D223" s="56">
        <v>2</v>
      </c>
      <c r="E223" s="225"/>
      <c r="F223" s="43" t="s">
        <v>910</v>
      </c>
      <c r="G223" s="43" t="s">
        <v>787</v>
      </c>
      <c r="H223" s="101">
        <v>25111000</v>
      </c>
      <c r="I223" s="100"/>
      <c r="J223" s="43"/>
      <c r="K223" s="148" t="s">
        <v>22</v>
      </c>
      <c r="L223" s="56">
        <v>2</v>
      </c>
      <c r="M223" s="225"/>
      <c r="N223" s="224">
        <f t="shared" si="3"/>
        <v>0</v>
      </c>
    </row>
    <row r="224" spans="1:14" ht="15">
      <c r="A224" s="50" t="s">
        <v>655</v>
      </c>
      <c r="B224" s="38" t="s">
        <v>323</v>
      </c>
      <c r="C224" s="23" t="s">
        <v>95</v>
      </c>
      <c r="D224" s="56">
        <v>4</v>
      </c>
      <c r="E224" s="225"/>
      <c r="F224" s="43" t="s">
        <v>910</v>
      </c>
      <c r="G224" s="43" t="s">
        <v>787</v>
      </c>
      <c r="H224" s="101">
        <v>25111000</v>
      </c>
      <c r="I224" s="100"/>
      <c r="J224" s="43"/>
      <c r="K224" s="148" t="s">
        <v>22</v>
      </c>
      <c r="L224" s="56">
        <v>4</v>
      </c>
      <c r="M224" s="225"/>
      <c r="N224" s="224">
        <f t="shared" si="3"/>
        <v>0</v>
      </c>
    </row>
    <row r="225" spans="1:14" ht="15">
      <c r="A225" s="50" t="s">
        <v>656</v>
      </c>
      <c r="B225" s="38" t="s">
        <v>324</v>
      </c>
      <c r="C225" s="23" t="s">
        <v>95</v>
      </c>
      <c r="D225" s="56">
        <v>2</v>
      </c>
      <c r="E225" s="225"/>
      <c r="F225" s="43" t="s">
        <v>910</v>
      </c>
      <c r="G225" s="43" t="s">
        <v>787</v>
      </c>
      <c r="H225" s="101">
        <v>25111000</v>
      </c>
      <c r="I225" s="100"/>
      <c r="J225" s="43"/>
      <c r="K225" s="148" t="s">
        <v>22</v>
      </c>
      <c r="L225" s="56">
        <v>2</v>
      </c>
      <c r="M225" s="225"/>
      <c r="N225" s="224">
        <f t="shared" si="3"/>
        <v>0</v>
      </c>
    </row>
    <row r="226" spans="1:14" ht="15">
      <c r="A226" s="50" t="s">
        <v>657</v>
      </c>
      <c r="B226" s="38" t="s">
        <v>325</v>
      </c>
      <c r="C226" s="23" t="s">
        <v>95</v>
      </c>
      <c r="D226" s="56">
        <v>2</v>
      </c>
      <c r="E226" s="225"/>
      <c r="F226" s="43" t="s">
        <v>910</v>
      </c>
      <c r="G226" s="43" t="s">
        <v>787</v>
      </c>
      <c r="H226" s="101">
        <v>25111000</v>
      </c>
      <c r="I226" s="100"/>
      <c r="J226" s="43"/>
      <c r="K226" s="148" t="s">
        <v>22</v>
      </c>
      <c r="L226" s="56">
        <v>2</v>
      </c>
      <c r="M226" s="225"/>
      <c r="N226" s="224">
        <f t="shared" si="3"/>
        <v>0</v>
      </c>
    </row>
    <row r="227" spans="1:14" ht="15">
      <c r="A227" s="50" t="s">
        <v>658</v>
      </c>
      <c r="B227" s="38" t="s">
        <v>326</v>
      </c>
      <c r="C227" s="23" t="s">
        <v>95</v>
      </c>
      <c r="D227" s="56">
        <v>2</v>
      </c>
      <c r="E227" s="225"/>
      <c r="F227" s="43" t="s">
        <v>910</v>
      </c>
      <c r="G227" s="43" t="s">
        <v>787</v>
      </c>
      <c r="H227" s="101">
        <v>25111000</v>
      </c>
      <c r="I227" s="100"/>
      <c r="J227" s="43"/>
      <c r="K227" s="148" t="s">
        <v>22</v>
      </c>
      <c r="L227" s="56">
        <v>2</v>
      </c>
      <c r="M227" s="225"/>
      <c r="N227" s="224">
        <f t="shared" si="3"/>
        <v>0</v>
      </c>
    </row>
    <row r="228" spans="1:14" ht="15">
      <c r="A228" s="50" t="s">
        <v>659</v>
      </c>
      <c r="B228" s="38" t="s">
        <v>832</v>
      </c>
      <c r="C228" s="23" t="s">
        <v>95</v>
      </c>
      <c r="D228" s="56">
        <v>2</v>
      </c>
      <c r="E228" s="225"/>
      <c r="F228" s="43" t="s">
        <v>910</v>
      </c>
      <c r="G228" s="43" t="s">
        <v>787</v>
      </c>
      <c r="H228" s="101">
        <v>25111000</v>
      </c>
      <c r="I228" s="100"/>
      <c r="J228" s="43"/>
      <c r="K228" s="148" t="s">
        <v>22</v>
      </c>
      <c r="L228" s="56">
        <v>2</v>
      </c>
      <c r="M228" s="225"/>
      <c r="N228" s="224">
        <f t="shared" si="3"/>
        <v>0</v>
      </c>
    </row>
    <row r="229" spans="1:14" ht="15">
      <c r="A229" s="50" t="s">
        <v>660</v>
      </c>
      <c r="B229" s="38" t="s">
        <v>833</v>
      </c>
      <c r="C229" s="23" t="s">
        <v>95</v>
      </c>
      <c r="D229" s="56">
        <v>4</v>
      </c>
      <c r="E229" s="225"/>
      <c r="F229" s="43" t="s">
        <v>910</v>
      </c>
      <c r="G229" s="43" t="s">
        <v>787</v>
      </c>
      <c r="H229" s="101">
        <v>25111000</v>
      </c>
      <c r="I229" s="100"/>
      <c r="J229" s="43"/>
      <c r="K229" s="148" t="s">
        <v>22</v>
      </c>
      <c r="L229" s="56">
        <v>4</v>
      </c>
      <c r="M229" s="225"/>
      <c r="N229" s="224">
        <f t="shared" si="3"/>
        <v>0</v>
      </c>
    </row>
    <row r="230" spans="1:14" s="5" customFormat="1" ht="15">
      <c r="A230" s="50" t="s">
        <v>661</v>
      </c>
      <c r="B230" s="38" t="s">
        <v>62</v>
      </c>
      <c r="C230" s="23" t="s">
        <v>95</v>
      </c>
      <c r="D230" s="56">
        <v>6</v>
      </c>
      <c r="E230" s="225"/>
      <c r="F230" s="43" t="s">
        <v>910</v>
      </c>
      <c r="G230" s="43" t="s">
        <v>787</v>
      </c>
      <c r="H230" s="101">
        <v>25111000</v>
      </c>
      <c r="I230" s="100"/>
      <c r="J230" s="43"/>
      <c r="K230" s="148" t="s">
        <v>22</v>
      </c>
      <c r="L230" s="56">
        <v>6</v>
      </c>
      <c r="M230" s="225"/>
      <c r="N230" s="224">
        <f t="shared" si="3"/>
        <v>0</v>
      </c>
    </row>
    <row r="231" spans="1:14" s="5" customFormat="1" ht="15">
      <c r="A231" s="50" t="s">
        <v>662</v>
      </c>
      <c r="B231" s="38" t="s">
        <v>399</v>
      </c>
      <c r="C231" s="23" t="s">
        <v>95</v>
      </c>
      <c r="D231" s="56">
        <v>8</v>
      </c>
      <c r="E231" s="225"/>
      <c r="F231" s="43" t="s">
        <v>910</v>
      </c>
      <c r="G231" s="43" t="s">
        <v>787</v>
      </c>
      <c r="H231" s="101">
        <v>25111000</v>
      </c>
      <c r="I231" s="100"/>
      <c r="J231" s="43"/>
      <c r="K231" s="148" t="s">
        <v>22</v>
      </c>
      <c r="L231" s="56">
        <v>8</v>
      </c>
      <c r="M231" s="225"/>
      <c r="N231" s="224">
        <f t="shared" si="3"/>
        <v>0</v>
      </c>
    </row>
    <row r="232" spans="1:14" ht="15">
      <c r="A232" s="50" t="s">
        <v>663</v>
      </c>
      <c r="B232" s="38" t="s">
        <v>400</v>
      </c>
      <c r="C232" s="23" t="s">
        <v>95</v>
      </c>
      <c r="D232" s="56">
        <v>6</v>
      </c>
      <c r="E232" s="225"/>
      <c r="F232" s="43" t="s">
        <v>910</v>
      </c>
      <c r="G232" s="43" t="s">
        <v>787</v>
      </c>
      <c r="H232" s="101">
        <v>25111000</v>
      </c>
      <c r="I232" s="100"/>
      <c r="J232" s="43"/>
      <c r="K232" s="148" t="s">
        <v>22</v>
      </c>
      <c r="L232" s="56">
        <v>6</v>
      </c>
      <c r="M232" s="225"/>
      <c r="N232" s="224">
        <f t="shared" si="3"/>
        <v>0</v>
      </c>
    </row>
    <row r="233" spans="1:14" ht="15">
      <c r="A233" s="50" t="s">
        <v>664</v>
      </c>
      <c r="B233" s="38" t="s">
        <v>401</v>
      </c>
      <c r="C233" s="23" t="s">
        <v>95</v>
      </c>
      <c r="D233" s="56">
        <v>2</v>
      </c>
      <c r="E233" s="225"/>
      <c r="F233" s="43" t="s">
        <v>910</v>
      </c>
      <c r="G233" s="43" t="s">
        <v>787</v>
      </c>
      <c r="H233" s="101">
        <v>25111000</v>
      </c>
      <c r="I233" s="100"/>
      <c r="J233" s="43"/>
      <c r="K233" s="148" t="s">
        <v>22</v>
      </c>
      <c r="L233" s="56">
        <v>2</v>
      </c>
      <c r="M233" s="225"/>
      <c r="N233" s="224">
        <f t="shared" si="3"/>
        <v>0</v>
      </c>
    </row>
    <row r="234" spans="1:14" ht="15">
      <c r="A234" s="50" t="s">
        <v>665</v>
      </c>
      <c r="B234" s="38" t="s">
        <v>327</v>
      </c>
      <c r="C234" s="23" t="s">
        <v>95</v>
      </c>
      <c r="D234" s="56">
        <v>8</v>
      </c>
      <c r="E234" s="225"/>
      <c r="F234" s="43" t="s">
        <v>910</v>
      </c>
      <c r="G234" s="43" t="s">
        <v>787</v>
      </c>
      <c r="H234" s="101">
        <v>25111000</v>
      </c>
      <c r="I234" s="100"/>
      <c r="J234" s="43"/>
      <c r="K234" s="148" t="s">
        <v>22</v>
      </c>
      <c r="L234" s="56">
        <v>8</v>
      </c>
      <c r="M234" s="225"/>
      <c r="N234" s="224">
        <f t="shared" si="3"/>
        <v>0</v>
      </c>
    </row>
    <row r="235" spans="1:14" ht="15">
      <c r="A235" s="50" t="s">
        <v>666</v>
      </c>
      <c r="B235" s="38" t="s">
        <v>328</v>
      </c>
      <c r="C235" s="23" t="s">
        <v>95</v>
      </c>
      <c r="D235" s="56">
        <v>2</v>
      </c>
      <c r="E235" s="225"/>
      <c r="F235" s="43" t="s">
        <v>910</v>
      </c>
      <c r="G235" s="43" t="s">
        <v>787</v>
      </c>
      <c r="H235" s="101">
        <v>25111000</v>
      </c>
      <c r="I235" s="100"/>
      <c r="J235" s="43"/>
      <c r="K235" s="148" t="s">
        <v>22</v>
      </c>
      <c r="L235" s="56">
        <v>2</v>
      </c>
      <c r="M235" s="225"/>
      <c r="N235" s="224">
        <f t="shared" si="3"/>
        <v>0</v>
      </c>
    </row>
    <row r="236" spans="1:14" ht="15">
      <c r="A236" s="50" t="s">
        <v>667</v>
      </c>
      <c r="B236" s="38" t="s">
        <v>829</v>
      </c>
      <c r="C236" s="23" t="s">
        <v>95</v>
      </c>
      <c r="D236" s="56">
        <v>6</v>
      </c>
      <c r="E236" s="225"/>
      <c r="F236" s="43" t="s">
        <v>910</v>
      </c>
      <c r="G236" s="43" t="s">
        <v>787</v>
      </c>
      <c r="H236" s="101">
        <v>25111000</v>
      </c>
      <c r="I236" s="100"/>
      <c r="J236" s="43"/>
      <c r="K236" s="148" t="s">
        <v>22</v>
      </c>
      <c r="L236" s="56">
        <v>6</v>
      </c>
      <c r="M236" s="225"/>
      <c r="N236" s="224">
        <f t="shared" si="3"/>
        <v>0</v>
      </c>
    </row>
    <row r="237" spans="1:14" ht="15">
      <c r="A237" s="50" t="s">
        <v>668</v>
      </c>
      <c r="B237" s="38" t="s">
        <v>329</v>
      </c>
      <c r="C237" s="23" t="s">
        <v>95</v>
      </c>
      <c r="D237" s="56">
        <v>6</v>
      </c>
      <c r="E237" s="225"/>
      <c r="F237" s="43" t="s">
        <v>910</v>
      </c>
      <c r="G237" s="43" t="s">
        <v>787</v>
      </c>
      <c r="H237" s="101">
        <v>25111000</v>
      </c>
      <c r="I237" s="100"/>
      <c r="J237" s="43"/>
      <c r="K237" s="148" t="s">
        <v>22</v>
      </c>
      <c r="L237" s="56">
        <v>6</v>
      </c>
      <c r="M237" s="225"/>
      <c r="N237" s="224">
        <f t="shared" si="3"/>
        <v>0</v>
      </c>
    </row>
    <row r="238" spans="1:14" ht="15">
      <c r="A238" s="50" t="s">
        <v>669</v>
      </c>
      <c r="B238" s="38" t="s">
        <v>330</v>
      </c>
      <c r="C238" s="23" t="s">
        <v>95</v>
      </c>
      <c r="D238" s="56">
        <v>2</v>
      </c>
      <c r="E238" s="225"/>
      <c r="F238" s="43" t="s">
        <v>910</v>
      </c>
      <c r="G238" s="43" t="s">
        <v>787</v>
      </c>
      <c r="H238" s="101">
        <v>25111000</v>
      </c>
      <c r="I238" s="100"/>
      <c r="J238" s="43"/>
      <c r="K238" s="148" t="s">
        <v>22</v>
      </c>
      <c r="L238" s="56">
        <v>2</v>
      </c>
      <c r="M238" s="225"/>
      <c r="N238" s="224">
        <f t="shared" si="3"/>
        <v>0</v>
      </c>
    </row>
    <row r="239" spans="1:14" ht="15">
      <c r="A239" s="50" t="s">
        <v>670</v>
      </c>
      <c r="B239" s="38" t="s">
        <v>331</v>
      </c>
      <c r="C239" s="23" t="s">
        <v>95</v>
      </c>
      <c r="D239" s="56">
        <v>2</v>
      </c>
      <c r="E239" s="225"/>
      <c r="F239" s="43" t="s">
        <v>910</v>
      </c>
      <c r="G239" s="43" t="s">
        <v>787</v>
      </c>
      <c r="H239" s="101">
        <v>25111000</v>
      </c>
      <c r="I239" s="100"/>
      <c r="J239" s="43"/>
      <c r="K239" s="148" t="s">
        <v>22</v>
      </c>
      <c r="L239" s="56">
        <v>2</v>
      </c>
      <c r="M239" s="225"/>
      <c r="N239" s="224">
        <f t="shared" si="3"/>
        <v>0</v>
      </c>
    </row>
    <row r="240" spans="1:14" ht="15">
      <c r="A240" s="50" t="s">
        <v>671</v>
      </c>
      <c r="B240" s="38" t="s">
        <v>834</v>
      </c>
      <c r="C240" s="23" t="s">
        <v>95</v>
      </c>
      <c r="D240" s="56">
        <v>4</v>
      </c>
      <c r="E240" s="225"/>
      <c r="F240" s="43" t="s">
        <v>910</v>
      </c>
      <c r="G240" s="43" t="s">
        <v>787</v>
      </c>
      <c r="H240" s="101">
        <v>25111000</v>
      </c>
      <c r="I240" s="100"/>
      <c r="J240" s="43"/>
      <c r="K240" s="148" t="s">
        <v>22</v>
      </c>
      <c r="L240" s="56">
        <v>4</v>
      </c>
      <c r="M240" s="225"/>
      <c r="N240" s="224">
        <f t="shared" si="3"/>
        <v>0</v>
      </c>
    </row>
    <row r="241" spans="1:14" ht="15">
      <c r="A241" s="50" t="s">
        <v>672</v>
      </c>
      <c r="B241" s="38" t="s">
        <v>402</v>
      </c>
      <c r="C241" s="23" t="s">
        <v>95</v>
      </c>
      <c r="D241" s="56">
        <v>6</v>
      </c>
      <c r="E241" s="225"/>
      <c r="F241" s="43" t="s">
        <v>910</v>
      </c>
      <c r="G241" s="43" t="s">
        <v>787</v>
      </c>
      <c r="H241" s="101">
        <v>25111000</v>
      </c>
      <c r="I241" s="100"/>
      <c r="J241" s="43"/>
      <c r="K241" s="148" t="s">
        <v>22</v>
      </c>
      <c r="L241" s="56">
        <v>6</v>
      </c>
      <c r="M241" s="225"/>
      <c r="N241" s="224">
        <f t="shared" si="3"/>
        <v>0</v>
      </c>
    </row>
    <row r="242" spans="1:14" ht="15">
      <c r="A242" s="50" t="s">
        <v>673</v>
      </c>
      <c r="B242" s="38" t="s">
        <v>332</v>
      </c>
      <c r="C242" s="23" t="s">
        <v>95</v>
      </c>
      <c r="D242" s="56">
        <v>2</v>
      </c>
      <c r="E242" s="225"/>
      <c r="F242" s="43" t="s">
        <v>910</v>
      </c>
      <c r="G242" s="43" t="s">
        <v>787</v>
      </c>
      <c r="H242" s="101">
        <v>25111000</v>
      </c>
      <c r="I242" s="100"/>
      <c r="J242" s="43"/>
      <c r="K242" s="148" t="s">
        <v>22</v>
      </c>
      <c r="L242" s="56">
        <v>2</v>
      </c>
      <c r="M242" s="225"/>
      <c r="N242" s="224">
        <f t="shared" si="3"/>
        <v>0</v>
      </c>
    </row>
    <row r="243" spans="1:14" ht="15">
      <c r="A243" s="50" t="s">
        <v>674</v>
      </c>
      <c r="B243" s="38" t="s">
        <v>403</v>
      </c>
      <c r="C243" s="23" t="s">
        <v>95</v>
      </c>
      <c r="D243" s="56">
        <v>4</v>
      </c>
      <c r="E243" s="225"/>
      <c r="F243" s="43" t="s">
        <v>910</v>
      </c>
      <c r="G243" s="43" t="s">
        <v>787</v>
      </c>
      <c r="H243" s="101">
        <v>25111000</v>
      </c>
      <c r="I243" s="100"/>
      <c r="J243" s="43"/>
      <c r="K243" s="148" t="s">
        <v>22</v>
      </c>
      <c r="L243" s="56">
        <v>4</v>
      </c>
      <c r="M243" s="225"/>
      <c r="N243" s="224">
        <f t="shared" si="3"/>
        <v>0</v>
      </c>
    </row>
    <row r="244" spans="1:14" ht="15">
      <c r="A244" s="50" t="s">
        <v>675</v>
      </c>
      <c r="B244" s="38" t="s">
        <v>333</v>
      </c>
      <c r="C244" s="23" t="s">
        <v>95</v>
      </c>
      <c r="D244" s="56">
        <v>8</v>
      </c>
      <c r="E244" s="225"/>
      <c r="F244" s="43" t="s">
        <v>910</v>
      </c>
      <c r="G244" s="43" t="s">
        <v>787</v>
      </c>
      <c r="H244" s="101">
        <v>25111000</v>
      </c>
      <c r="I244" s="100"/>
      <c r="J244" s="43"/>
      <c r="K244" s="148" t="s">
        <v>22</v>
      </c>
      <c r="L244" s="56">
        <v>8</v>
      </c>
      <c r="M244" s="225"/>
      <c r="N244" s="224">
        <f t="shared" si="3"/>
        <v>0</v>
      </c>
    </row>
    <row r="245" spans="1:14" ht="17.25" customHeight="1">
      <c r="A245" s="71" t="s">
        <v>676</v>
      </c>
      <c r="B245" s="38" t="s">
        <v>334</v>
      </c>
      <c r="C245" s="23" t="s">
        <v>95</v>
      </c>
      <c r="D245" s="56">
        <v>4</v>
      </c>
      <c r="E245" s="225"/>
      <c r="F245" s="43" t="s">
        <v>910</v>
      </c>
      <c r="G245" s="43" t="s">
        <v>787</v>
      </c>
      <c r="H245" s="101">
        <v>25111000</v>
      </c>
      <c r="I245" s="100"/>
      <c r="J245" s="43"/>
      <c r="K245" s="148" t="s">
        <v>22</v>
      </c>
      <c r="L245" s="56">
        <v>4</v>
      </c>
      <c r="M245" s="225"/>
      <c r="N245" s="224">
        <f t="shared" si="3"/>
        <v>0</v>
      </c>
    </row>
    <row r="246" spans="1:14" ht="15">
      <c r="A246" s="50" t="s">
        <v>677</v>
      </c>
      <c r="B246" s="38" t="s">
        <v>404</v>
      </c>
      <c r="C246" s="23" t="s">
        <v>95</v>
      </c>
      <c r="D246" s="56">
        <v>4</v>
      </c>
      <c r="E246" s="225"/>
      <c r="F246" s="43" t="s">
        <v>910</v>
      </c>
      <c r="G246" s="43" t="s">
        <v>787</v>
      </c>
      <c r="H246" s="101">
        <v>25111000</v>
      </c>
      <c r="I246" s="100"/>
      <c r="J246" s="43"/>
      <c r="K246" s="148" t="s">
        <v>22</v>
      </c>
      <c r="L246" s="56">
        <v>4</v>
      </c>
      <c r="M246" s="225"/>
      <c r="N246" s="224">
        <f t="shared" si="3"/>
        <v>0</v>
      </c>
    </row>
    <row r="247" spans="1:14" ht="15">
      <c r="A247" s="50" t="s">
        <v>678</v>
      </c>
      <c r="B247" s="38" t="s">
        <v>405</v>
      </c>
      <c r="C247" s="23" t="s">
        <v>95</v>
      </c>
      <c r="D247" s="56">
        <v>4</v>
      </c>
      <c r="E247" s="225"/>
      <c r="F247" s="43" t="s">
        <v>910</v>
      </c>
      <c r="G247" s="43" t="s">
        <v>787</v>
      </c>
      <c r="H247" s="101">
        <v>25111000</v>
      </c>
      <c r="I247" s="100"/>
      <c r="J247" s="43"/>
      <c r="K247" s="148" t="s">
        <v>22</v>
      </c>
      <c r="L247" s="56">
        <v>4</v>
      </c>
      <c r="M247" s="225"/>
      <c r="N247" s="224">
        <f t="shared" si="3"/>
        <v>0</v>
      </c>
    </row>
    <row r="248" spans="1:14" ht="15">
      <c r="A248" s="50" t="s">
        <v>679</v>
      </c>
      <c r="B248" s="38" t="s">
        <v>335</v>
      </c>
      <c r="C248" s="23" t="s">
        <v>95</v>
      </c>
      <c r="D248" s="56">
        <v>4</v>
      </c>
      <c r="E248" s="225"/>
      <c r="F248" s="43" t="s">
        <v>910</v>
      </c>
      <c r="G248" s="43" t="s">
        <v>787</v>
      </c>
      <c r="H248" s="101">
        <v>25111000</v>
      </c>
      <c r="I248" s="100"/>
      <c r="J248" s="43"/>
      <c r="K248" s="148" t="s">
        <v>22</v>
      </c>
      <c r="L248" s="56">
        <v>4</v>
      </c>
      <c r="M248" s="225"/>
      <c r="N248" s="224">
        <f t="shared" si="3"/>
        <v>0</v>
      </c>
    </row>
    <row r="249" spans="1:14" ht="15">
      <c r="A249" s="50" t="s">
        <v>680</v>
      </c>
      <c r="B249" s="38" t="s">
        <v>814</v>
      </c>
      <c r="C249" s="23" t="s">
        <v>95</v>
      </c>
      <c r="D249" s="56">
        <v>20</v>
      </c>
      <c r="E249" s="225"/>
      <c r="F249" s="43" t="s">
        <v>909</v>
      </c>
      <c r="G249" s="43" t="s">
        <v>787</v>
      </c>
      <c r="H249" s="101">
        <v>25111000</v>
      </c>
      <c r="I249" s="100"/>
      <c r="J249" s="43"/>
      <c r="K249" s="148" t="s">
        <v>22</v>
      </c>
      <c r="L249" s="56">
        <v>20</v>
      </c>
      <c r="M249" s="225"/>
      <c r="N249" s="224">
        <f t="shared" si="3"/>
        <v>0</v>
      </c>
    </row>
    <row r="250" spans="1:14" ht="15">
      <c r="A250" s="50" t="s">
        <v>448</v>
      </c>
      <c r="B250" s="38" t="s">
        <v>406</v>
      </c>
      <c r="C250" s="23"/>
      <c r="D250" s="56"/>
      <c r="E250" s="225"/>
      <c r="F250" s="43"/>
      <c r="G250" s="43"/>
      <c r="H250" s="101"/>
      <c r="I250" s="100"/>
      <c r="J250" s="43"/>
      <c r="K250" s="148" t="s">
        <v>22</v>
      </c>
      <c r="L250" s="56"/>
      <c r="M250" s="225"/>
      <c r="N250" s="224">
        <f t="shared" si="3"/>
        <v>0</v>
      </c>
    </row>
    <row r="251" spans="1:14" ht="15">
      <c r="A251" s="50" t="s">
        <v>681</v>
      </c>
      <c r="B251" s="38" t="s">
        <v>336</v>
      </c>
      <c r="C251" s="23" t="s">
        <v>95</v>
      </c>
      <c r="D251" s="56">
        <v>4</v>
      </c>
      <c r="E251" s="225"/>
      <c r="F251" s="43" t="s">
        <v>910</v>
      </c>
      <c r="G251" s="43" t="s">
        <v>787</v>
      </c>
      <c r="H251" s="101">
        <v>25111000</v>
      </c>
      <c r="I251" s="100"/>
      <c r="J251" s="43"/>
      <c r="K251" s="148" t="s">
        <v>22</v>
      </c>
      <c r="L251" s="56">
        <v>4</v>
      </c>
      <c r="M251" s="225"/>
      <c r="N251" s="224">
        <f t="shared" si="3"/>
        <v>0</v>
      </c>
    </row>
    <row r="252" spans="1:14" ht="16.5" customHeight="1">
      <c r="A252" s="50" t="s">
        <v>682</v>
      </c>
      <c r="B252" s="38" t="s">
        <v>815</v>
      </c>
      <c r="C252" s="23" t="s">
        <v>95</v>
      </c>
      <c r="D252" s="56">
        <v>2</v>
      </c>
      <c r="E252" s="225"/>
      <c r="F252" s="43" t="s">
        <v>910</v>
      </c>
      <c r="G252" s="43" t="s">
        <v>787</v>
      </c>
      <c r="H252" s="101">
        <v>25111000</v>
      </c>
      <c r="I252" s="100"/>
      <c r="J252" s="43"/>
      <c r="K252" s="148" t="s">
        <v>22</v>
      </c>
      <c r="L252" s="56">
        <v>2</v>
      </c>
      <c r="M252" s="225"/>
      <c r="N252" s="224">
        <f t="shared" si="3"/>
        <v>0</v>
      </c>
    </row>
    <row r="253" spans="1:14" ht="15">
      <c r="A253" s="50" t="s">
        <v>683</v>
      </c>
      <c r="B253" s="38" t="s">
        <v>816</v>
      </c>
      <c r="C253" s="23" t="s">
        <v>95</v>
      </c>
      <c r="D253" s="56">
        <v>4</v>
      </c>
      <c r="E253" s="225"/>
      <c r="F253" s="43" t="s">
        <v>910</v>
      </c>
      <c r="G253" s="43" t="s">
        <v>787</v>
      </c>
      <c r="H253" s="101">
        <v>25111000</v>
      </c>
      <c r="I253" s="100"/>
      <c r="J253" s="43"/>
      <c r="K253" s="148" t="s">
        <v>22</v>
      </c>
      <c r="L253" s="56">
        <v>4</v>
      </c>
      <c r="M253" s="225"/>
      <c r="N253" s="224">
        <f t="shared" si="3"/>
        <v>0</v>
      </c>
    </row>
    <row r="254" spans="1:14" s="5" customFormat="1" ht="15">
      <c r="A254" s="50" t="s">
        <v>684</v>
      </c>
      <c r="B254" s="38" t="s">
        <v>337</v>
      </c>
      <c r="C254" s="23" t="s">
        <v>95</v>
      </c>
      <c r="D254" s="56">
        <v>8</v>
      </c>
      <c r="E254" s="225"/>
      <c r="F254" s="43" t="s">
        <v>910</v>
      </c>
      <c r="G254" s="43" t="s">
        <v>787</v>
      </c>
      <c r="H254" s="101">
        <v>25111000</v>
      </c>
      <c r="I254" s="100"/>
      <c r="J254" s="43"/>
      <c r="K254" s="148" t="s">
        <v>22</v>
      </c>
      <c r="L254" s="56">
        <v>8</v>
      </c>
      <c r="M254" s="225"/>
      <c r="N254" s="224">
        <f t="shared" si="3"/>
        <v>0</v>
      </c>
    </row>
    <row r="255" spans="1:14" ht="15">
      <c r="A255" s="50" t="s">
        <v>685</v>
      </c>
      <c r="B255" s="38" t="s">
        <v>338</v>
      </c>
      <c r="C255" s="23" t="s">
        <v>95</v>
      </c>
      <c r="D255" s="56">
        <v>6</v>
      </c>
      <c r="E255" s="225"/>
      <c r="F255" s="43" t="s">
        <v>910</v>
      </c>
      <c r="G255" s="43" t="s">
        <v>787</v>
      </c>
      <c r="H255" s="101">
        <v>25111000</v>
      </c>
      <c r="I255" s="100"/>
      <c r="J255" s="43"/>
      <c r="K255" s="148" t="s">
        <v>22</v>
      </c>
      <c r="L255" s="56">
        <v>6</v>
      </c>
      <c r="M255" s="225"/>
      <c r="N255" s="224">
        <f t="shared" si="3"/>
        <v>0</v>
      </c>
    </row>
    <row r="256" spans="1:14" ht="15">
      <c r="A256" s="50" t="s">
        <v>686</v>
      </c>
      <c r="B256" s="38" t="s">
        <v>339</v>
      </c>
      <c r="C256" s="23" t="s">
        <v>95</v>
      </c>
      <c r="D256" s="56">
        <v>6</v>
      </c>
      <c r="E256" s="225"/>
      <c r="F256" s="43" t="s">
        <v>910</v>
      </c>
      <c r="G256" s="43" t="s">
        <v>787</v>
      </c>
      <c r="H256" s="101">
        <v>25111000</v>
      </c>
      <c r="I256" s="100"/>
      <c r="J256" s="43"/>
      <c r="K256" s="148" t="s">
        <v>22</v>
      </c>
      <c r="L256" s="56">
        <v>6</v>
      </c>
      <c r="M256" s="225"/>
      <c r="N256" s="224">
        <f t="shared" si="3"/>
        <v>0</v>
      </c>
    </row>
    <row r="257" spans="1:14" ht="15">
      <c r="A257" s="50" t="s">
        <v>687</v>
      </c>
      <c r="B257" s="38" t="s">
        <v>340</v>
      </c>
      <c r="C257" s="23" t="s">
        <v>95</v>
      </c>
      <c r="D257" s="56">
        <v>4</v>
      </c>
      <c r="E257" s="225"/>
      <c r="F257" s="43" t="s">
        <v>910</v>
      </c>
      <c r="G257" s="43" t="s">
        <v>787</v>
      </c>
      <c r="H257" s="101">
        <v>25111000</v>
      </c>
      <c r="I257" s="100"/>
      <c r="J257" s="43"/>
      <c r="K257" s="148" t="s">
        <v>22</v>
      </c>
      <c r="L257" s="56">
        <v>4</v>
      </c>
      <c r="M257" s="225"/>
      <c r="N257" s="224">
        <f t="shared" si="3"/>
        <v>0</v>
      </c>
    </row>
    <row r="258" spans="1:14" ht="15">
      <c r="A258" s="116"/>
      <c r="B258" s="112" t="s">
        <v>195</v>
      </c>
      <c r="C258" s="113"/>
      <c r="D258" s="214"/>
      <c r="E258" s="230">
        <v>130000</v>
      </c>
      <c r="F258" s="83"/>
      <c r="G258" s="83"/>
      <c r="H258" s="114"/>
      <c r="I258" s="115"/>
      <c r="J258" s="83"/>
      <c r="K258" s="153"/>
      <c r="L258" s="214"/>
      <c r="M258" s="230">
        <v>180000</v>
      </c>
      <c r="N258" s="230">
        <f t="shared" si="3"/>
        <v>-50000</v>
      </c>
    </row>
    <row r="259" spans="1:14" ht="15">
      <c r="A259" s="116" t="s">
        <v>343</v>
      </c>
      <c r="B259" s="42" t="s">
        <v>342</v>
      </c>
      <c r="C259" s="117"/>
      <c r="D259" s="215"/>
      <c r="E259" s="230"/>
      <c r="F259" s="83"/>
      <c r="G259" s="83"/>
      <c r="H259" s="114"/>
      <c r="I259" s="115"/>
      <c r="J259" s="83"/>
      <c r="K259" s="153"/>
      <c r="L259" s="215"/>
      <c r="M259" s="230"/>
      <c r="N259" s="230"/>
    </row>
    <row r="260" spans="1:14" ht="15">
      <c r="A260" s="51" t="s">
        <v>344</v>
      </c>
      <c r="B260" s="38" t="s">
        <v>469</v>
      </c>
      <c r="C260" s="23" t="s">
        <v>95</v>
      </c>
      <c r="D260" s="56">
        <v>400</v>
      </c>
      <c r="E260" s="228"/>
      <c r="F260" s="43" t="s">
        <v>910</v>
      </c>
      <c r="G260" s="43" t="s">
        <v>787</v>
      </c>
      <c r="H260" s="99" t="s">
        <v>470</v>
      </c>
      <c r="I260" s="100"/>
      <c r="J260" s="200"/>
      <c r="K260" s="148" t="s">
        <v>26</v>
      </c>
      <c r="L260" s="56">
        <v>400</v>
      </c>
      <c r="M260" s="228"/>
      <c r="N260" s="224">
        <f t="shared" si="3"/>
        <v>0</v>
      </c>
    </row>
    <row r="261" spans="1:14" ht="15">
      <c r="A261" s="51" t="s">
        <v>345</v>
      </c>
      <c r="B261" s="38" t="s">
        <v>571</v>
      </c>
      <c r="C261" s="23" t="s">
        <v>95</v>
      </c>
      <c r="D261" s="56">
        <v>120</v>
      </c>
      <c r="E261" s="228"/>
      <c r="F261" s="43" t="s">
        <v>910</v>
      </c>
      <c r="G261" s="43" t="s">
        <v>787</v>
      </c>
      <c r="H261" s="99" t="s">
        <v>468</v>
      </c>
      <c r="I261" s="100"/>
      <c r="J261" s="200"/>
      <c r="K261" s="148" t="s">
        <v>26</v>
      </c>
      <c r="L261" s="56">
        <v>120</v>
      </c>
      <c r="M261" s="228"/>
      <c r="N261" s="224">
        <f t="shared" si="3"/>
        <v>0</v>
      </c>
    </row>
    <row r="262" spans="1:14" ht="15">
      <c r="A262" s="51" t="s">
        <v>346</v>
      </c>
      <c r="B262" s="38" t="s">
        <v>993</v>
      </c>
      <c r="C262" s="23" t="s">
        <v>95</v>
      </c>
      <c r="D262" s="56">
        <v>200</v>
      </c>
      <c r="E262" s="228"/>
      <c r="F262" s="43" t="s">
        <v>910</v>
      </c>
      <c r="G262" s="43" t="s">
        <v>787</v>
      </c>
      <c r="H262" s="99"/>
      <c r="I262" s="100"/>
      <c r="J262" s="200"/>
      <c r="K262" s="148"/>
      <c r="L262" s="56">
        <v>200</v>
      </c>
      <c r="M262" s="228"/>
      <c r="N262" s="224">
        <f aca="true" t="shared" si="4" ref="N262:N325">+E262-M262</f>
        <v>0</v>
      </c>
    </row>
    <row r="263" spans="1:14" ht="15">
      <c r="A263" s="51" t="s">
        <v>348</v>
      </c>
      <c r="B263" s="38" t="s">
        <v>449</v>
      </c>
      <c r="C263" s="23" t="s">
        <v>790</v>
      </c>
      <c r="D263" s="56">
        <v>150</v>
      </c>
      <c r="E263" s="228"/>
      <c r="F263" s="43" t="s">
        <v>910</v>
      </c>
      <c r="G263" s="43" t="s">
        <v>787</v>
      </c>
      <c r="H263" s="99" t="s">
        <v>502</v>
      </c>
      <c r="I263" s="100"/>
      <c r="J263" s="43"/>
      <c r="K263" s="148" t="s">
        <v>26</v>
      </c>
      <c r="L263" s="56">
        <v>150</v>
      </c>
      <c r="M263" s="228"/>
      <c r="N263" s="224">
        <f t="shared" si="4"/>
        <v>0</v>
      </c>
    </row>
    <row r="264" spans="1:14" ht="15">
      <c r="A264" s="51" t="s">
        <v>349</v>
      </c>
      <c r="B264" s="38" t="s">
        <v>450</v>
      </c>
      <c r="C264" s="23" t="s">
        <v>790</v>
      </c>
      <c r="D264" s="56">
        <v>70</v>
      </c>
      <c r="E264" s="228"/>
      <c r="F264" s="43" t="s">
        <v>910</v>
      </c>
      <c r="G264" s="43" t="s">
        <v>787</v>
      </c>
      <c r="H264" s="99" t="s">
        <v>472</v>
      </c>
      <c r="I264" s="100"/>
      <c r="J264" s="43"/>
      <c r="K264" s="148" t="s">
        <v>26</v>
      </c>
      <c r="L264" s="56">
        <v>70</v>
      </c>
      <c r="M264" s="228"/>
      <c r="N264" s="224">
        <f t="shared" si="4"/>
        <v>0</v>
      </c>
    </row>
    <row r="265" spans="1:14" ht="15">
      <c r="A265" s="51" t="s">
        <v>429</v>
      </c>
      <c r="B265" s="38" t="s">
        <v>451</v>
      </c>
      <c r="C265" s="23" t="s">
        <v>95</v>
      </c>
      <c r="D265" s="56">
        <v>90</v>
      </c>
      <c r="E265" s="228"/>
      <c r="F265" s="43" t="s">
        <v>910</v>
      </c>
      <c r="G265" s="43" t="s">
        <v>787</v>
      </c>
      <c r="H265" s="99" t="s">
        <v>465</v>
      </c>
      <c r="I265" s="100"/>
      <c r="J265" s="43"/>
      <c r="K265" s="148" t="s">
        <v>26</v>
      </c>
      <c r="L265" s="56">
        <v>90</v>
      </c>
      <c r="M265" s="228"/>
      <c r="N265" s="224">
        <f t="shared" si="4"/>
        <v>0</v>
      </c>
    </row>
    <row r="266" spans="1:14" ht="15">
      <c r="A266" s="51" t="s">
        <v>688</v>
      </c>
      <c r="B266" s="38" t="s">
        <v>466</v>
      </c>
      <c r="C266" s="23" t="s">
        <v>95</v>
      </c>
      <c r="D266" s="56">
        <v>150</v>
      </c>
      <c r="E266" s="228"/>
      <c r="F266" s="43" t="s">
        <v>910</v>
      </c>
      <c r="G266" s="43" t="s">
        <v>787</v>
      </c>
      <c r="H266" s="99" t="s">
        <v>467</v>
      </c>
      <c r="I266" s="100"/>
      <c r="J266" s="43"/>
      <c r="K266" s="148" t="s">
        <v>26</v>
      </c>
      <c r="L266" s="56">
        <v>150</v>
      </c>
      <c r="M266" s="228"/>
      <c r="N266" s="224">
        <f t="shared" si="4"/>
        <v>0</v>
      </c>
    </row>
    <row r="267" spans="1:14" ht="15">
      <c r="A267" s="51" t="s">
        <v>689</v>
      </c>
      <c r="B267" s="38" t="s">
        <v>452</v>
      </c>
      <c r="C267" s="23" t="s">
        <v>95</v>
      </c>
      <c r="D267" s="56">
        <v>80</v>
      </c>
      <c r="E267" s="228"/>
      <c r="F267" s="43" t="s">
        <v>910</v>
      </c>
      <c r="G267" s="43" t="s">
        <v>787</v>
      </c>
      <c r="H267" s="99" t="s">
        <v>503</v>
      </c>
      <c r="I267" s="100"/>
      <c r="J267" s="43"/>
      <c r="K267" s="148" t="s">
        <v>26</v>
      </c>
      <c r="L267" s="56">
        <v>80</v>
      </c>
      <c r="M267" s="228"/>
      <c r="N267" s="224">
        <f t="shared" si="4"/>
        <v>0</v>
      </c>
    </row>
    <row r="268" spans="1:14" ht="15">
      <c r="A268" s="51" t="s">
        <v>690</v>
      </c>
      <c r="B268" s="38" t="s">
        <v>453</v>
      </c>
      <c r="C268" s="23" t="s">
        <v>95</v>
      </c>
      <c r="D268" s="56">
        <v>4000</v>
      </c>
      <c r="E268" s="228"/>
      <c r="F268" s="43" t="s">
        <v>910</v>
      </c>
      <c r="G268" s="43" t="s">
        <v>787</v>
      </c>
      <c r="H268" s="99" t="s">
        <v>464</v>
      </c>
      <c r="I268" s="100"/>
      <c r="J268" s="43"/>
      <c r="K268" s="148" t="s">
        <v>26</v>
      </c>
      <c r="L268" s="56">
        <v>4000</v>
      </c>
      <c r="M268" s="228"/>
      <c r="N268" s="224">
        <f t="shared" si="4"/>
        <v>0</v>
      </c>
    </row>
    <row r="269" spans="1:14" ht="15">
      <c r="A269" s="51" t="s">
        <v>691</v>
      </c>
      <c r="B269" s="38" t="s">
        <v>454</v>
      </c>
      <c r="C269" s="23" t="s">
        <v>95</v>
      </c>
      <c r="D269" s="56">
        <v>25</v>
      </c>
      <c r="E269" s="228"/>
      <c r="F269" s="43" t="s">
        <v>910</v>
      </c>
      <c r="G269" s="43" t="s">
        <v>787</v>
      </c>
      <c r="H269" s="99" t="s">
        <v>474</v>
      </c>
      <c r="I269" s="100"/>
      <c r="J269" s="43"/>
      <c r="K269" s="148" t="s">
        <v>22</v>
      </c>
      <c r="L269" s="56">
        <v>25</v>
      </c>
      <c r="M269" s="228"/>
      <c r="N269" s="224">
        <f t="shared" si="4"/>
        <v>0</v>
      </c>
    </row>
    <row r="270" spans="1:14" ht="15">
      <c r="A270" s="51" t="s">
        <v>782</v>
      </c>
      <c r="B270" s="38" t="s">
        <v>456</v>
      </c>
      <c r="C270" s="23" t="s">
        <v>95</v>
      </c>
      <c r="D270" s="56">
        <v>10</v>
      </c>
      <c r="E270" s="228"/>
      <c r="F270" s="43" t="s">
        <v>910</v>
      </c>
      <c r="G270" s="43" t="s">
        <v>787</v>
      </c>
      <c r="H270" s="99" t="s">
        <v>471</v>
      </c>
      <c r="I270" s="100"/>
      <c r="J270" s="43"/>
      <c r="K270" s="148" t="s">
        <v>26</v>
      </c>
      <c r="L270" s="56">
        <v>10</v>
      </c>
      <c r="M270" s="228"/>
      <c r="N270" s="224">
        <f t="shared" si="4"/>
        <v>0</v>
      </c>
    </row>
    <row r="271" spans="1:14" ht="15">
      <c r="A271" s="51" t="s">
        <v>692</v>
      </c>
      <c r="B271" s="38" t="s">
        <v>455</v>
      </c>
      <c r="C271" s="23" t="s">
        <v>95</v>
      </c>
      <c r="D271" s="56">
        <v>50</v>
      </c>
      <c r="E271" s="228"/>
      <c r="F271" s="43" t="s">
        <v>910</v>
      </c>
      <c r="G271" s="43" t="s">
        <v>787</v>
      </c>
      <c r="H271" s="99" t="s">
        <v>504</v>
      </c>
      <c r="I271" s="100"/>
      <c r="J271" s="43"/>
      <c r="K271" s="148" t="s">
        <v>22</v>
      </c>
      <c r="L271" s="56">
        <v>50</v>
      </c>
      <c r="M271" s="228"/>
      <c r="N271" s="224">
        <f t="shared" si="4"/>
        <v>0</v>
      </c>
    </row>
    <row r="272" spans="1:14" ht="16.5" customHeight="1">
      <c r="A272" s="50" t="s">
        <v>693</v>
      </c>
      <c r="B272" s="38" t="s">
        <v>457</v>
      </c>
      <c r="C272" s="77" t="s">
        <v>95</v>
      </c>
      <c r="D272" s="56">
        <v>20</v>
      </c>
      <c r="E272" s="228"/>
      <c r="F272" s="76" t="s">
        <v>910</v>
      </c>
      <c r="G272" s="76" t="s">
        <v>787</v>
      </c>
      <c r="H272" s="103" t="s">
        <v>504</v>
      </c>
      <c r="I272" s="104"/>
      <c r="J272" s="43"/>
      <c r="K272" s="149" t="s">
        <v>26</v>
      </c>
      <c r="L272" s="56">
        <v>20</v>
      </c>
      <c r="M272" s="228"/>
      <c r="N272" s="224">
        <f t="shared" si="4"/>
        <v>0</v>
      </c>
    </row>
    <row r="273" spans="1:14" ht="15">
      <c r="A273" s="116"/>
      <c r="B273" s="112" t="s">
        <v>195</v>
      </c>
      <c r="C273" s="113"/>
      <c r="D273" s="214"/>
      <c r="E273" s="233">
        <v>330000</v>
      </c>
      <c r="F273" s="83"/>
      <c r="G273" s="83"/>
      <c r="H273" s="114"/>
      <c r="I273" s="115"/>
      <c r="J273" s="83"/>
      <c r="K273" s="153"/>
      <c r="L273" s="214"/>
      <c r="M273" s="233">
        <v>330000</v>
      </c>
      <c r="N273" s="233">
        <f t="shared" si="4"/>
        <v>0</v>
      </c>
    </row>
    <row r="274" spans="1:14" ht="15">
      <c r="A274" s="116" t="s">
        <v>351</v>
      </c>
      <c r="B274" s="42" t="s">
        <v>431</v>
      </c>
      <c r="C274" s="117"/>
      <c r="D274" s="215"/>
      <c r="E274" s="230"/>
      <c r="F274" s="83"/>
      <c r="G274" s="83"/>
      <c r="H274" s="114"/>
      <c r="I274" s="115"/>
      <c r="J274" s="83"/>
      <c r="K274" s="153"/>
      <c r="L274" s="215"/>
      <c r="M274" s="230"/>
      <c r="N274" s="230"/>
    </row>
    <row r="275" spans="1:14" ht="42" customHeight="1">
      <c r="A275" s="50" t="s">
        <v>433</v>
      </c>
      <c r="B275" s="38" t="s">
        <v>34</v>
      </c>
      <c r="C275" s="23"/>
      <c r="D275" s="56"/>
      <c r="E275" s="228">
        <v>100000</v>
      </c>
      <c r="F275" s="43" t="s">
        <v>910</v>
      </c>
      <c r="G275" s="43" t="s">
        <v>787</v>
      </c>
      <c r="H275" s="99" t="s">
        <v>618</v>
      </c>
      <c r="I275" s="100"/>
      <c r="J275" s="43"/>
      <c r="K275" s="148" t="s">
        <v>50</v>
      </c>
      <c r="L275" s="56"/>
      <c r="M275" s="228">
        <v>100000</v>
      </c>
      <c r="N275" s="224">
        <f t="shared" si="4"/>
        <v>0</v>
      </c>
    </row>
    <row r="276" spans="1:14" ht="28.5" customHeight="1">
      <c r="A276" s="50" t="s">
        <v>694</v>
      </c>
      <c r="B276" s="38" t="s">
        <v>1073</v>
      </c>
      <c r="C276" s="23"/>
      <c r="D276" s="56"/>
      <c r="E276" s="228">
        <v>60000</v>
      </c>
      <c r="F276" s="43" t="s">
        <v>909</v>
      </c>
      <c r="G276" s="43"/>
      <c r="H276" s="99" t="s">
        <v>641</v>
      </c>
      <c r="I276" s="100"/>
      <c r="J276" s="43"/>
      <c r="K276" s="148" t="s">
        <v>50</v>
      </c>
      <c r="L276" s="56"/>
      <c r="M276" s="228">
        <v>0</v>
      </c>
      <c r="N276" s="224">
        <f>+E276-M276</f>
        <v>60000</v>
      </c>
    </row>
    <row r="277" spans="1:14" ht="15">
      <c r="A277" s="50" t="s">
        <v>695</v>
      </c>
      <c r="B277" s="38" t="s">
        <v>827</v>
      </c>
      <c r="C277" s="23"/>
      <c r="D277" s="56"/>
      <c r="E277" s="228">
        <v>50000</v>
      </c>
      <c r="F277" s="43" t="s">
        <v>909</v>
      </c>
      <c r="G277" s="43"/>
      <c r="H277" s="99" t="s">
        <v>641</v>
      </c>
      <c r="I277" s="100"/>
      <c r="J277" s="43"/>
      <c r="K277" s="148" t="s">
        <v>50</v>
      </c>
      <c r="L277" s="56"/>
      <c r="M277" s="228">
        <v>50000</v>
      </c>
      <c r="N277" s="224">
        <f t="shared" si="4"/>
        <v>0</v>
      </c>
    </row>
    <row r="278" spans="1:14" ht="15">
      <c r="A278" s="50" t="s">
        <v>696</v>
      </c>
      <c r="B278" s="38" t="s">
        <v>347</v>
      </c>
      <c r="C278" s="23"/>
      <c r="D278" s="56"/>
      <c r="E278" s="232">
        <v>150000</v>
      </c>
      <c r="F278" s="43" t="s">
        <v>812</v>
      </c>
      <c r="G278" s="43" t="s">
        <v>787</v>
      </c>
      <c r="H278" s="99" t="s">
        <v>484</v>
      </c>
      <c r="I278" s="100"/>
      <c r="J278" s="43"/>
      <c r="K278" s="148" t="s">
        <v>50</v>
      </c>
      <c r="L278" s="56"/>
      <c r="M278" s="232">
        <v>110000</v>
      </c>
      <c r="N278" s="224">
        <f t="shared" si="4"/>
        <v>40000</v>
      </c>
    </row>
    <row r="279" spans="1:14" ht="15">
      <c r="A279" s="50" t="s">
        <v>697</v>
      </c>
      <c r="B279" s="38" t="s">
        <v>350</v>
      </c>
      <c r="C279" s="23"/>
      <c r="D279" s="56"/>
      <c r="E279" s="232">
        <v>35000</v>
      </c>
      <c r="F279" s="43" t="s">
        <v>812</v>
      </c>
      <c r="G279" s="43" t="s">
        <v>17</v>
      </c>
      <c r="H279" s="99" t="s">
        <v>485</v>
      </c>
      <c r="I279" s="100"/>
      <c r="J279" s="43" t="s">
        <v>798</v>
      </c>
      <c r="K279" s="148" t="s">
        <v>50</v>
      </c>
      <c r="L279" s="56"/>
      <c r="M279" s="232">
        <v>70000</v>
      </c>
      <c r="N279" s="224">
        <f t="shared" si="4"/>
        <v>-35000</v>
      </c>
    </row>
    <row r="280" spans="1:14" ht="15">
      <c r="A280" s="50" t="s">
        <v>1072</v>
      </c>
      <c r="B280" s="38" t="s">
        <v>430</v>
      </c>
      <c r="C280" s="23"/>
      <c r="D280" s="56"/>
      <c r="E280" s="232">
        <v>70000</v>
      </c>
      <c r="F280" s="43" t="s">
        <v>812</v>
      </c>
      <c r="G280" s="43" t="s">
        <v>17</v>
      </c>
      <c r="H280" s="99" t="s">
        <v>485</v>
      </c>
      <c r="I280" s="100"/>
      <c r="J280" s="43" t="s">
        <v>798</v>
      </c>
      <c r="K280" s="148" t="s">
        <v>50</v>
      </c>
      <c r="L280" s="56"/>
      <c r="M280" s="232">
        <v>55000</v>
      </c>
      <c r="N280" s="224">
        <f t="shared" si="4"/>
        <v>15000</v>
      </c>
    </row>
    <row r="281" spans="1:14" ht="15">
      <c r="A281" s="116"/>
      <c r="B281" s="112" t="s">
        <v>195</v>
      </c>
      <c r="C281" s="113"/>
      <c r="D281" s="214"/>
      <c r="E281" s="230">
        <f>SUM(E275:E280)</f>
        <v>465000</v>
      </c>
      <c r="F281" s="83"/>
      <c r="G281" s="83"/>
      <c r="H281" s="114"/>
      <c r="I281" s="115"/>
      <c r="J281" s="83"/>
      <c r="K281" s="153"/>
      <c r="L281" s="214"/>
      <c r="M281" s="230">
        <f>SUM(M275:M280)</f>
        <v>385000</v>
      </c>
      <c r="N281" s="230">
        <f>SUM(N275:N280)</f>
        <v>80000</v>
      </c>
    </row>
    <row r="282" spans="1:14" ht="15">
      <c r="A282" s="111" t="s">
        <v>361</v>
      </c>
      <c r="B282" s="42" t="s">
        <v>432</v>
      </c>
      <c r="C282" s="117"/>
      <c r="D282" s="215"/>
      <c r="E282" s="230"/>
      <c r="F282" s="47"/>
      <c r="G282" s="47"/>
      <c r="H282" s="114"/>
      <c r="I282" s="125"/>
      <c r="J282" s="47"/>
      <c r="K282" s="155"/>
      <c r="L282" s="215"/>
      <c r="M282" s="230"/>
      <c r="N282" s="230"/>
    </row>
    <row r="283" spans="1:14" ht="30">
      <c r="A283" s="71" t="s">
        <v>698</v>
      </c>
      <c r="B283" s="38" t="s">
        <v>35</v>
      </c>
      <c r="C283" s="77"/>
      <c r="D283" s="56"/>
      <c r="E283" s="228">
        <v>0</v>
      </c>
      <c r="F283" s="79" t="s">
        <v>909</v>
      </c>
      <c r="G283" s="79"/>
      <c r="H283" s="109" t="s">
        <v>572</v>
      </c>
      <c r="I283" s="110"/>
      <c r="J283" s="79"/>
      <c r="K283" s="152" t="s">
        <v>50</v>
      </c>
      <c r="L283" s="56"/>
      <c r="M283" s="228">
        <v>65000</v>
      </c>
      <c r="N283" s="224">
        <f t="shared" si="4"/>
        <v>-65000</v>
      </c>
    </row>
    <row r="284" spans="1:14" ht="30">
      <c r="A284" s="50" t="s">
        <v>699</v>
      </c>
      <c r="B284" s="38" t="s">
        <v>847</v>
      </c>
      <c r="C284" s="23"/>
      <c r="D284" s="63"/>
      <c r="E284" s="234">
        <v>5000</v>
      </c>
      <c r="F284" s="46" t="s">
        <v>909</v>
      </c>
      <c r="G284" s="46"/>
      <c r="H284" s="126">
        <v>50320000</v>
      </c>
      <c r="I284" s="127"/>
      <c r="J284" s="46"/>
      <c r="K284" s="156" t="s">
        <v>50</v>
      </c>
      <c r="L284" s="63"/>
      <c r="M284" s="234">
        <v>5000</v>
      </c>
      <c r="N284" s="224">
        <f t="shared" si="4"/>
        <v>0</v>
      </c>
    </row>
    <row r="285" spans="1:14" ht="15">
      <c r="A285" s="50" t="s">
        <v>700</v>
      </c>
      <c r="B285" s="38" t="s">
        <v>86</v>
      </c>
      <c r="C285" s="23"/>
      <c r="D285" s="63"/>
      <c r="E285" s="234">
        <v>5000</v>
      </c>
      <c r="F285" s="46" t="s">
        <v>909</v>
      </c>
      <c r="G285" s="46"/>
      <c r="H285" s="126">
        <v>30236000</v>
      </c>
      <c r="I285" s="127"/>
      <c r="J285" s="46"/>
      <c r="K285" s="156" t="s">
        <v>50</v>
      </c>
      <c r="L285" s="63"/>
      <c r="M285" s="234">
        <v>5000</v>
      </c>
      <c r="N285" s="224">
        <f t="shared" si="4"/>
        <v>0</v>
      </c>
    </row>
    <row r="286" spans="1:14" ht="15.75" customHeight="1">
      <c r="A286" s="50" t="s">
        <v>701</v>
      </c>
      <c r="B286" s="38" t="s">
        <v>87</v>
      </c>
      <c r="C286" s="77"/>
      <c r="D286" s="56"/>
      <c r="E286" s="228">
        <v>7000</v>
      </c>
      <c r="F286" s="79" t="s">
        <v>909</v>
      </c>
      <c r="G286" s="79"/>
      <c r="H286" s="109" t="s">
        <v>482</v>
      </c>
      <c r="I286" s="110"/>
      <c r="J286" s="79"/>
      <c r="K286" s="152" t="s">
        <v>36</v>
      </c>
      <c r="L286" s="56"/>
      <c r="M286" s="228">
        <v>7000</v>
      </c>
      <c r="N286" s="224">
        <f t="shared" si="4"/>
        <v>0</v>
      </c>
    </row>
    <row r="287" spans="1:14" ht="15">
      <c r="A287" s="50" t="s">
        <v>702</v>
      </c>
      <c r="B287" s="38" t="s">
        <v>896</v>
      </c>
      <c r="C287" s="77"/>
      <c r="D287" s="56"/>
      <c r="E287" s="228">
        <v>40000</v>
      </c>
      <c r="F287" s="79" t="s">
        <v>909</v>
      </c>
      <c r="G287" s="79"/>
      <c r="H287" s="109" t="s">
        <v>606</v>
      </c>
      <c r="I287" s="110"/>
      <c r="J287" s="79"/>
      <c r="K287" s="152" t="s">
        <v>22</v>
      </c>
      <c r="L287" s="56"/>
      <c r="M287" s="228">
        <v>69000</v>
      </c>
      <c r="N287" s="224">
        <f t="shared" si="4"/>
        <v>-29000</v>
      </c>
    </row>
    <row r="288" spans="1:14" ht="15" customHeight="1">
      <c r="A288" s="50" t="s">
        <v>703</v>
      </c>
      <c r="B288" s="38" t="s">
        <v>37</v>
      </c>
      <c r="C288" s="77"/>
      <c r="D288" s="56"/>
      <c r="E288" s="228">
        <v>0</v>
      </c>
      <c r="F288" s="79"/>
      <c r="G288" s="79"/>
      <c r="H288" s="109" t="s">
        <v>479</v>
      </c>
      <c r="I288" s="110"/>
      <c r="J288" s="79"/>
      <c r="K288" s="152" t="s">
        <v>36</v>
      </c>
      <c r="L288" s="56"/>
      <c r="M288" s="228">
        <v>0</v>
      </c>
      <c r="N288" s="224">
        <f t="shared" si="4"/>
        <v>0</v>
      </c>
    </row>
    <row r="289" spans="1:14" ht="14.25" customHeight="1">
      <c r="A289" s="121" t="s">
        <v>704</v>
      </c>
      <c r="B289" s="38" t="s">
        <v>352</v>
      </c>
      <c r="C289" s="77"/>
      <c r="D289" s="56"/>
      <c r="E289" s="228">
        <v>5000</v>
      </c>
      <c r="F289" s="79" t="s">
        <v>909</v>
      </c>
      <c r="G289" s="79"/>
      <c r="H289" s="109" t="s">
        <v>479</v>
      </c>
      <c r="I289" s="110"/>
      <c r="J289" s="79"/>
      <c r="K289" s="152" t="s">
        <v>36</v>
      </c>
      <c r="L289" s="56"/>
      <c r="M289" s="228">
        <v>10000</v>
      </c>
      <c r="N289" s="224">
        <f t="shared" si="4"/>
        <v>-5000</v>
      </c>
    </row>
    <row r="290" spans="1:14" ht="30">
      <c r="A290" s="50" t="s">
        <v>705</v>
      </c>
      <c r="B290" s="38" t="s">
        <v>38</v>
      </c>
      <c r="C290" s="77"/>
      <c r="D290" s="56"/>
      <c r="E290" s="228">
        <v>0</v>
      </c>
      <c r="F290" s="79"/>
      <c r="G290" s="79"/>
      <c r="H290" s="109" t="s">
        <v>479</v>
      </c>
      <c r="I290" s="110"/>
      <c r="J290" s="79"/>
      <c r="K290" s="152" t="s">
        <v>36</v>
      </c>
      <c r="L290" s="56"/>
      <c r="M290" s="228">
        <v>0</v>
      </c>
      <c r="N290" s="224">
        <f t="shared" si="4"/>
        <v>0</v>
      </c>
    </row>
    <row r="291" spans="1:14" ht="15">
      <c r="A291" s="52" t="s">
        <v>706</v>
      </c>
      <c r="B291" s="38" t="s">
        <v>353</v>
      </c>
      <c r="C291" s="23"/>
      <c r="D291" s="56"/>
      <c r="E291" s="228">
        <v>65000</v>
      </c>
      <c r="F291" s="36" t="s">
        <v>909</v>
      </c>
      <c r="G291" s="36"/>
      <c r="H291" s="101" t="s">
        <v>479</v>
      </c>
      <c r="I291" s="108"/>
      <c r="J291" s="36"/>
      <c r="K291" s="151" t="s">
        <v>50</v>
      </c>
      <c r="L291" s="56"/>
      <c r="M291" s="228">
        <v>30000</v>
      </c>
      <c r="N291" s="224">
        <f t="shared" si="4"/>
        <v>35000</v>
      </c>
    </row>
    <row r="292" spans="1:14" ht="15">
      <c r="A292" s="50" t="s">
        <v>707</v>
      </c>
      <c r="B292" s="38" t="s">
        <v>354</v>
      </c>
      <c r="C292" s="23"/>
      <c r="D292" s="56"/>
      <c r="E292" s="228">
        <v>40000</v>
      </c>
      <c r="F292" s="36" t="s">
        <v>909</v>
      </c>
      <c r="G292" s="36"/>
      <c r="H292" s="101" t="s">
        <v>481</v>
      </c>
      <c r="I292" s="108"/>
      <c r="J292" s="36"/>
      <c r="K292" s="151" t="s">
        <v>50</v>
      </c>
      <c r="L292" s="56"/>
      <c r="M292" s="228">
        <v>20000</v>
      </c>
      <c r="N292" s="224">
        <f t="shared" si="4"/>
        <v>20000</v>
      </c>
    </row>
    <row r="293" spans="1:14" ht="15">
      <c r="A293" s="50" t="s">
        <v>708</v>
      </c>
      <c r="B293" s="38" t="s">
        <v>771</v>
      </c>
      <c r="C293" s="23"/>
      <c r="D293" s="56"/>
      <c r="E293" s="228">
        <v>520000</v>
      </c>
      <c r="F293" s="36" t="s">
        <v>909</v>
      </c>
      <c r="G293" s="36"/>
      <c r="H293" s="101" t="s">
        <v>481</v>
      </c>
      <c r="I293" s="108"/>
      <c r="J293" s="36"/>
      <c r="K293" s="151" t="s">
        <v>50</v>
      </c>
      <c r="L293" s="56"/>
      <c r="M293" s="228">
        <v>45000</v>
      </c>
      <c r="N293" s="224">
        <f t="shared" si="4"/>
        <v>475000</v>
      </c>
    </row>
    <row r="294" spans="1:14" ht="30">
      <c r="A294" s="50" t="s">
        <v>709</v>
      </c>
      <c r="B294" s="38" t="s">
        <v>355</v>
      </c>
      <c r="C294" s="23"/>
      <c r="D294" s="56"/>
      <c r="E294" s="228">
        <v>85000</v>
      </c>
      <c r="F294" s="36" t="s">
        <v>909</v>
      </c>
      <c r="G294" s="36"/>
      <c r="H294" s="101" t="s">
        <v>479</v>
      </c>
      <c r="I294" s="108"/>
      <c r="J294" s="36"/>
      <c r="K294" s="151" t="s">
        <v>50</v>
      </c>
      <c r="L294" s="56"/>
      <c r="M294" s="228">
        <v>20000</v>
      </c>
      <c r="N294" s="224">
        <f t="shared" si="4"/>
        <v>65000</v>
      </c>
    </row>
    <row r="295" spans="1:14" ht="15">
      <c r="A295" s="208" t="s">
        <v>710</v>
      </c>
      <c r="B295" s="199" t="s">
        <v>823</v>
      </c>
      <c r="C295" s="203" t="s">
        <v>824</v>
      </c>
      <c r="D295" s="217"/>
      <c r="E295" s="232">
        <v>70000</v>
      </c>
      <c r="F295" s="36" t="s">
        <v>909</v>
      </c>
      <c r="G295" s="36"/>
      <c r="H295" s="101" t="s">
        <v>479</v>
      </c>
      <c r="I295" s="108"/>
      <c r="J295" s="36"/>
      <c r="K295" s="151" t="s">
        <v>50</v>
      </c>
      <c r="L295" s="217"/>
      <c r="M295" s="232">
        <v>50000</v>
      </c>
      <c r="N295" s="224">
        <f t="shared" si="4"/>
        <v>20000</v>
      </c>
    </row>
    <row r="296" spans="1:14" ht="30">
      <c r="A296" s="50" t="s">
        <v>711</v>
      </c>
      <c r="B296" s="38" t="s">
        <v>1074</v>
      </c>
      <c r="C296" s="23"/>
      <c r="D296" s="56"/>
      <c r="E296" s="228">
        <v>30000</v>
      </c>
      <c r="F296" s="36"/>
      <c r="G296" s="36"/>
      <c r="H296" s="101"/>
      <c r="I296" s="108"/>
      <c r="J296" s="36"/>
      <c r="K296" s="151"/>
      <c r="L296" s="56"/>
      <c r="M296" s="228"/>
      <c r="N296" s="224">
        <f t="shared" si="4"/>
        <v>30000</v>
      </c>
    </row>
    <row r="297" spans="1:14" ht="15">
      <c r="A297" s="50" t="s">
        <v>712</v>
      </c>
      <c r="B297" s="38" t="s">
        <v>357</v>
      </c>
      <c r="C297" s="23"/>
      <c r="D297" s="56"/>
      <c r="E297" s="228">
        <v>5000</v>
      </c>
      <c r="F297" s="36" t="s">
        <v>909</v>
      </c>
      <c r="G297" s="36"/>
      <c r="H297" s="101" t="s">
        <v>607</v>
      </c>
      <c r="I297" s="108"/>
      <c r="J297" s="36"/>
      <c r="K297" s="151" t="s">
        <v>50</v>
      </c>
      <c r="L297" s="56"/>
      <c r="M297" s="228">
        <v>5000</v>
      </c>
      <c r="N297" s="224">
        <f t="shared" si="4"/>
        <v>0</v>
      </c>
    </row>
    <row r="298" spans="1:14" ht="30">
      <c r="A298" s="50" t="s">
        <v>713</v>
      </c>
      <c r="B298" s="38" t="s">
        <v>358</v>
      </c>
      <c r="C298" s="23"/>
      <c r="D298" s="56"/>
      <c r="E298" s="228">
        <v>5000</v>
      </c>
      <c r="F298" s="36" t="s">
        <v>909</v>
      </c>
      <c r="G298" s="36"/>
      <c r="H298" s="101" t="s">
        <v>636</v>
      </c>
      <c r="I298" s="108"/>
      <c r="J298" s="36"/>
      <c r="K298" s="151" t="s">
        <v>50</v>
      </c>
      <c r="L298" s="56"/>
      <c r="M298" s="228">
        <v>20000</v>
      </c>
      <c r="N298" s="224">
        <f t="shared" si="4"/>
        <v>-15000</v>
      </c>
    </row>
    <row r="299" spans="1:14" ht="15">
      <c r="A299" s="52" t="s">
        <v>714</v>
      </c>
      <c r="B299" s="38" t="s">
        <v>359</v>
      </c>
      <c r="C299" s="23"/>
      <c r="D299" s="56"/>
      <c r="E299" s="228">
        <v>5000</v>
      </c>
      <c r="F299" s="36" t="s">
        <v>909</v>
      </c>
      <c r="G299" s="36"/>
      <c r="H299" s="101" t="s">
        <v>608</v>
      </c>
      <c r="I299" s="108"/>
      <c r="J299" s="36"/>
      <c r="K299" s="151" t="s">
        <v>50</v>
      </c>
      <c r="L299" s="56"/>
      <c r="M299" s="228">
        <v>15000</v>
      </c>
      <c r="N299" s="224">
        <f t="shared" si="4"/>
        <v>-10000</v>
      </c>
    </row>
    <row r="300" spans="1:14" ht="15">
      <c r="A300" s="52" t="s">
        <v>715</v>
      </c>
      <c r="B300" s="38" t="s">
        <v>360</v>
      </c>
      <c r="C300" s="23"/>
      <c r="D300" s="56"/>
      <c r="E300" s="228">
        <v>30000</v>
      </c>
      <c r="F300" s="36"/>
      <c r="G300" s="36"/>
      <c r="H300" s="101" t="s">
        <v>642</v>
      </c>
      <c r="I300" s="108"/>
      <c r="J300" s="36"/>
      <c r="K300" s="151" t="s">
        <v>50</v>
      </c>
      <c r="L300" s="56"/>
      <c r="M300" s="228">
        <v>0</v>
      </c>
      <c r="N300" s="224">
        <f t="shared" si="4"/>
        <v>30000</v>
      </c>
    </row>
    <row r="301" spans="1:14" s="5" customFormat="1" ht="15">
      <c r="A301" s="116"/>
      <c r="B301" s="112" t="s">
        <v>195</v>
      </c>
      <c r="C301" s="113"/>
      <c r="D301" s="214"/>
      <c r="E301" s="230">
        <f>SUM(E283:E300)</f>
        <v>917000</v>
      </c>
      <c r="F301" s="83"/>
      <c r="G301" s="83"/>
      <c r="H301" s="114"/>
      <c r="I301" s="115"/>
      <c r="J301" s="83"/>
      <c r="K301" s="153"/>
      <c r="L301" s="214"/>
      <c r="M301" s="230">
        <f>SUM(M283:M300)</f>
        <v>366000</v>
      </c>
      <c r="N301" s="230">
        <f>SUM(N283:N300)</f>
        <v>551000</v>
      </c>
    </row>
    <row r="302" spans="1:16" s="5" customFormat="1" ht="15">
      <c r="A302" s="116" t="s">
        <v>362</v>
      </c>
      <c r="B302" s="112" t="s">
        <v>860</v>
      </c>
      <c r="C302" s="113"/>
      <c r="D302" s="214"/>
      <c r="E302" s="230">
        <v>1000000</v>
      </c>
      <c r="F302" s="83"/>
      <c r="G302" s="83"/>
      <c r="H302" s="114"/>
      <c r="I302" s="115"/>
      <c r="J302" s="83"/>
      <c r="K302" s="153"/>
      <c r="L302" s="214"/>
      <c r="M302" s="230">
        <v>125000</v>
      </c>
      <c r="N302" s="230">
        <f t="shared" si="4"/>
        <v>875000</v>
      </c>
      <c r="P302" s="28"/>
    </row>
    <row r="303" spans="1:14" s="5" customFormat="1" ht="18" customHeight="1">
      <c r="A303" s="116" t="s">
        <v>364</v>
      </c>
      <c r="B303" s="112" t="s">
        <v>905</v>
      </c>
      <c r="C303" s="113"/>
      <c r="D303" s="214"/>
      <c r="E303" s="230">
        <v>102000</v>
      </c>
      <c r="F303" s="85"/>
      <c r="G303" s="85"/>
      <c r="H303" s="129" t="s">
        <v>609</v>
      </c>
      <c r="I303" s="130"/>
      <c r="J303" s="85"/>
      <c r="K303" s="157" t="s">
        <v>36</v>
      </c>
      <c r="L303" s="214"/>
      <c r="M303" s="230">
        <v>65000</v>
      </c>
      <c r="N303" s="230">
        <f t="shared" si="4"/>
        <v>37000</v>
      </c>
    </row>
    <row r="304" spans="1:16" s="5" customFormat="1" ht="15">
      <c r="A304" s="111" t="s">
        <v>368</v>
      </c>
      <c r="B304" s="42" t="s">
        <v>861</v>
      </c>
      <c r="C304" s="128"/>
      <c r="D304" s="215"/>
      <c r="E304" s="230">
        <v>130000</v>
      </c>
      <c r="F304" s="258" t="s">
        <v>910</v>
      </c>
      <c r="G304" s="258" t="s">
        <v>787</v>
      </c>
      <c r="H304" s="259" t="s">
        <v>480</v>
      </c>
      <c r="I304" s="261"/>
      <c r="J304" s="258"/>
      <c r="K304" s="260" t="s">
        <v>50</v>
      </c>
      <c r="L304" s="215"/>
      <c r="M304" s="230">
        <v>130000</v>
      </c>
      <c r="N304" s="230">
        <f t="shared" si="4"/>
        <v>0</v>
      </c>
      <c r="O304" s="283"/>
      <c r="P304" s="283"/>
    </row>
    <row r="305" spans="1:16" ht="15">
      <c r="A305" s="111" t="s">
        <v>370</v>
      </c>
      <c r="B305" s="42" t="s">
        <v>363</v>
      </c>
      <c r="C305" s="117"/>
      <c r="D305" s="215"/>
      <c r="E305" s="233">
        <v>420000</v>
      </c>
      <c r="F305" s="47" t="s">
        <v>28</v>
      </c>
      <c r="G305" s="47" t="s">
        <v>787</v>
      </c>
      <c r="H305" s="114" t="s">
        <v>610</v>
      </c>
      <c r="I305" s="125"/>
      <c r="J305" s="286"/>
      <c r="K305" s="155" t="s">
        <v>50</v>
      </c>
      <c r="L305" s="215"/>
      <c r="M305" s="233">
        <v>380000</v>
      </c>
      <c r="N305" s="233">
        <f t="shared" si="4"/>
        <v>40000</v>
      </c>
      <c r="O305" s="280"/>
      <c r="P305" s="280"/>
    </row>
    <row r="306" spans="1:14" ht="30">
      <c r="A306" s="111" t="s">
        <v>375</v>
      </c>
      <c r="B306" s="42" t="s">
        <v>988</v>
      </c>
      <c r="C306" s="117"/>
      <c r="D306" s="215"/>
      <c r="E306" s="230"/>
      <c r="F306" s="47"/>
      <c r="G306" s="47"/>
      <c r="H306" s="114"/>
      <c r="I306" s="125"/>
      <c r="J306" s="47"/>
      <c r="K306" s="155"/>
      <c r="L306" s="215"/>
      <c r="M306" s="230"/>
      <c r="N306" s="230"/>
    </row>
    <row r="307" spans="1:14" ht="15">
      <c r="A307" s="50" t="s">
        <v>377</v>
      </c>
      <c r="B307" s="38" t="s">
        <v>371</v>
      </c>
      <c r="C307" s="23"/>
      <c r="D307" s="56"/>
      <c r="E307" s="228">
        <v>30000</v>
      </c>
      <c r="F307" s="36" t="s">
        <v>909</v>
      </c>
      <c r="G307" s="36"/>
      <c r="H307" s="99" t="s">
        <v>478</v>
      </c>
      <c r="I307" s="108"/>
      <c r="J307" s="36"/>
      <c r="K307" s="151" t="s">
        <v>50</v>
      </c>
      <c r="L307" s="56"/>
      <c r="M307" s="228">
        <v>30000</v>
      </c>
      <c r="N307" s="224">
        <f t="shared" si="4"/>
        <v>0</v>
      </c>
    </row>
    <row r="308" spans="1:14" ht="15">
      <c r="A308" s="50" t="s">
        <v>379</v>
      </c>
      <c r="B308" s="38" t="s">
        <v>365</v>
      </c>
      <c r="C308" s="23"/>
      <c r="D308" s="56"/>
      <c r="E308" s="228">
        <v>10000</v>
      </c>
      <c r="F308" s="36" t="s">
        <v>909</v>
      </c>
      <c r="G308" s="36"/>
      <c r="H308" s="99" t="s">
        <v>611</v>
      </c>
      <c r="I308" s="108"/>
      <c r="J308" s="36"/>
      <c r="K308" s="151" t="s">
        <v>22</v>
      </c>
      <c r="L308" s="56"/>
      <c r="M308" s="228">
        <v>10000</v>
      </c>
      <c r="N308" s="224">
        <f t="shared" si="4"/>
        <v>0</v>
      </c>
    </row>
    <row r="309" spans="1:14" ht="15">
      <c r="A309" s="50" t="s">
        <v>862</v>
      </c>
      <c r="B309" s="38" t="s">
        <v>366</v>
      </c>
      <c r="C309" s="23"/>
      <c r="D309" s="56"/>
      <c r="E309" s="228">
        <v>20000</v>
      </c>
      <c r="F309" s="36" t="s">
        <v>909</v>
      </c>
      <c r="G309" s="36"/>
      <c r="H309" s="99" t="s">
        <v>612</v>
      </c>
      <c r="I309" s="108"/>
      <c r="J309" s="36"/>
      <c r="K309" s="151" t="s">
        <v>50</v>
      </c>
      <c r="L309" s="56"/>
      <c r="M309" s="228">
        <v>20000</v>
      </c>
      <c r="N309" s="224">
        <f t="shared" si="4"/>
        <v>0</v>
      </c>
    </row>
    <row r="310" spans="1:14" ht="15">
      <c r="A310" s="50" t="s">
        <v>863</v>
      </c>
      <c r="B310" s="38" t="s">
        <v>367</v>
      </c>
      <c r="C310" s="23"/>
      <c r="D310" s="56"/>
      <c r="E310" s="228">
        <v>8000</v>
      </c>
      <c r="F310" s="36" t="s">
        <v>909</v>
      </c>
      <c r="G310" s="36"/>
      <c r="H310" s="99" t="s">
        <v>612</v>
      </c>
      <c r="I310" s="108"/>
      <c r="J310" s="36"/>
      <c r="K310" s="151" t="s">
        <v>50</v>
      </c>
      <c r="L310" s="56"/>
      <c r="M310" s="228">
        <v>8000</v>
      </c>
      <c r="N310" s="224">
        <f t="shared" si="4"/>
        <v>0</v>
      </c>
    </row>
    <row r="311" spans="1:14" ht="15">
      <c r="A311" s="50" t="s">
        <v>864</v>
      </c>
      <c r="B311" s="38" t="s">
        <v>39</v>
      </c>
      <c r="C311" s="23"/>
      <c r="D311" s="56"/>
      <c r="E311" s="228">
        <v>10000</v>
      </c>
      <c r="F311" s="36" t="s">
        <v>909</v>
      </c>
      <c r="G311" s="36"/>
      <c r="H311" s="99" t="s">
        <v>612</v>
      </c>
      <c r="I311" s="108"/>
      <c r="J311" s="36"/>
      <c r="K311" s="151" t="s">
        <v>50</v>
      </c>
      <c r="L311" s="56"/>
      <c r="M311" s="228">
        <v>10000</v>
      </c>
      <c r="N311" s="224">
        <f t="shared" si="4"/>
        <v>0</v>
      </c>
    </row>
    <row r="312" spans="1:14" ht="24.75" customHeight="1">
      <c r="A312" s="50" t="s">
        <v>865</v>
      </c>
      <c r="B312" s="38" t="s">
        <v>356</v>
      </c>
      <c r="C312" s="77"/>
      <c r="D312" s="56"/>
      <c r="E312" s="228">
        <v>30000</v>
      </c>
      <c r="F312" s="79" t="s">
        <v>909</v>
      </c>
      <c r="G312" s="79"/>
      <c r="H312" s="109" t="s">
        <v>478</v>
      </c>
      <c r="I312" s="110"/>
      <c r="J312" s="79"/>
      <c r="K312" s="152" t="s">
        <v>50</v>
      </c>
      <c r="L312" s="56"/>
      <c r="M312" s="228">
        <v>30000</v>
      </c>
      <c r="N312" s="224">
        <f t="shared" si="4"/>
        <v>0</v>
      </c>
    </row>
    <row r="313" spans="1:14" ht="30" customHeight="1">
      <c r="A313" s="50" t="s">
        <v>866</v>
      </c>
      <c r="B313" s="38" t="s">
        <v>849</v>
      </c>
      <c r="C313" s="77"/>
      <c r="D313" s="56"/>
      <c r="E313" s="228">
        <v>15000</v>
      </c>
      <c r="F313" s="79" t="s">
        <v>909</v>
      </c>
      <c r="G313" s="79"/>
      <c r="H313" s="109" t="s">
        <v>478</v>
      </c>
      <c r="I313" s="110"/>
      <c r="J313" s="79"/>
      <c r="K313" s="152" t="s">
        <v>50</v>
      </c>
      <c r="L313" s="56"/>
      <c r="M313" s="228">
        <v>15000</v>
      </c>
      <c r="N313" s="224">
        <f t="shared" si="4"/>
        <v>0</v>
      </c>
    </row>
    <row r="314" spans="1:14" ht="29.25" customHeight="1">
      <c r="A314" s="116"/>
      <c r="B314" s="112" t="s">
        <v>195</v>
      </c>
      <c r="C314" s="113"/>
      <c r="D314" s="214"/>
      <c r="E314" s="230">
        <f>SUM(E307:E313)</f>
        <v>123000</v>
      </c>
      <c r="F314" s="83"/>
      <c r="G314" s="83"/>
      <c r="H314" s="114"/>
      <c r="I314" s="115"/>
      <c r="J314" s="83"/>
      <c r="K314" s="153"/>
      <c r="L314" s="214"/>
      <c r="M314" s="230">
        <f>SUM(M307:M313)</f>
        <v>123000</v>
      </c>
      <c r="N314" s="230">
        <f>SUM(N307:N313)</f>
        <v>0</v>
      </c>
    </row>
    <row r="315" spans="1:14" ht="15">
      <c r="A315" s="111" t="s">
        <v>716</v>
      </c>
      <c r="B315" s="42" t="s">
        <v>369</v>
      </c>
      <c r="C315" s="117"/>
      <c r="D315" s="215"/>
      <c r="E315" s="230"/>
      <c r="F315" s="47"/>
      <c r="G315" s="47"/>
      <c r="H315" s="114"/>
      <c r="I315" s="125"/>
      <c r="J315" s="47"/>
      <c r="K315" s="155"/>
      <c r="L315" s="215"/>
      <c r="M315" s="230"/>
      <c r="N315" s="230"/>
    </row>
    <row r="316" spans="1:14" ht="15">
      <c r="A316" s="50" t="s">
        <v>717</v>
      </c>
      <c r="B316" s="38" t="s">
        <v>498</v>
      </c>
      <c r="C316" s="23"/>
      <c r="D316" s="56"/>
      <c r="E316" s="228">
        <v>2000</v>
      </c>
      <c r="F316" s="36" t="s">
        <v>909</v>
      </c>
      <c r="G316" s="36"/>
      <c r="H316" s="99" t="s">
        <v>499</v>
      </c>
      <c r="I316" s="108"/>
      <c r="J316" s="36"/>
      <c r="K316" s="151" t="s">
        <v>50</v>
      </c>
      <c r="L316" s="56"/>
      <c r="M316" s="228">
        <v>2000</v>
      </c>
      <c r="N316" s="224">
        <f t="shared" si="4"/>
        <v>0</v>
      </c>
    </row>
    <row r="317" spans="1:14" ht="15">
      <c r="A317" s="50" t="s">
        <v>718</v>
      </c>
      <c r="B317" s="38" t="s">
        <v>80</v>
      </c>
      <c r="C317" s="23"/>
      <c r="D317" s="56"/>
      <c r="E317" s="228">
        <v>32000</v>
      </c>
      <c r="F317" s="36" t="s">
        <v>909</v>
      </c>
      <c r="G317" s="36"/>
      <c r="H317" s="99" t="s">
        <v>613</v>
      </c>
      <c r="I317" s="108"/>
      <c r="J317" s="36"/>
      <c r="K317" s="151" t="s">
        <v>50</v>
      </c>
      <c r="L317" s="56"/>
      <c r="M317" s="228">
        <v>50000</v>
      </c>
      <c r="N317" s="224">
        <f t="shared" si="4"/>
        <v>-18000</v>
      </c>
    </row>
    <row r="318" spans="1:14" s="5" customFormat="1" ht="15">
      <c r="A318" s="116"/>
      <c r="B318" s="112" t="s">
        <v>195</v>
      </c>
      <c r="C318" s="113"/>
      <c r="D318" s="214"/>
      <c r="E318" s="230">
        <f>SUM(E316:E317)</f>
        <v>34000</v>
      </c>
      <c r="F318" s="83"/>
      <c r="G318" s="83"/>
      <c r="H318" s="114"/>
      <c r="I318" s="115"/>
      <c r="J318" s="83"/>
      <c r="K318" s="153"/>
      <c r="L318" s="214"/>
      <c r="M318" s="230">
        <f>SUM(M316:M317)</f>
        <v>52000</v>
      </c>
      <c r="N318" s="230">
        <f>SUM(N316:N317)</f>
        <v>-18000</v>
      </c>
    </row>
    <row r="319" spans="1:14" s="5" customFormat="1" ht="15">
      <c r="A319" s="116" t="s">
        <v>380</v>
      </c>
      <c r="B319" s="112" t="s">
        <v>724</v>
      </c>
      <c r="C319" s="113"/>
      <c r="D319" s="214"/>
      <c r="E319" s="230"/>
      <c r="F319" s="83"/>
      <c r="G319" s="83"/>
      <c r="H319" s="114"/>
      <c r="I319" s="115"/>
      <c r="J319" s="83"/>
      <c r="K319" s="153"/>
      <c r="L319" s="214"/>
      <c r="M319" s="230"/>
      <c r="N319" s="230"/>
    </row>
    <row r="320" spans="1:14" ht="15">
      <c r="A320" s="50" t="s">
        <v>382</v>
      </c>
      <c r="B320" s="37" t="s">
        <v>728</v>
      </c>
      <c r="C320" s="41"/>
      <c r="D320" s="165"/>
      <c r="E320" s="228">
        <v>40000</v>
      </c>
      <c r="F320" s="43" t="s">
        <v>909</v>
      </c>
      <c r="G320" s="43"/>
      <c r="H320" s="99" t="s">
        <v>729</v>
      </c>
      <c r="I320" s="100"/>
      <c r="J320" s="43"/>
      <c r="K320" s="148" t="s">
        <v>50</v>
      </c>
      <c r="L320" s="165"/>
      <c r="M320" s="228">
        <v>30000</v>
      </c>
      <c r="N320" s="224">
        <f t="shared" si="4"/>
        <v>10000</v>
      </c>
    </row>
    <row r="321" spans="1:14" ht="15">
      <c r="A321" s="50" t="s">
        <v>443</v>
      </c>
      <c r="B321" s="38" t="s">
        <v>270</v>
      </c>
      <c r="C321" s="77" t="s">
        <v>95</v>
      </c>
      <c r="D321" s="56">
        <v>40000</v>
      </c>
      <c r="E321" s="228">
        <v>60000</v>
      </c>
      <c r="F321" s="76" t="s">
        <v>909</v>
      </c>
      <c r="G321" s="76"/>
      <c r="H321" s="109" t="s">
        <v>583</v>
      </c>
      <c r="I321" s="104"/>
      <c r="J321" s="76"/>
      <c r="K321" s="149" t="s">
        <v>50</v>
      </c>
      <c r="L321" s="56">
        <v>40000</v>
      </c>
      <c r="M321" s="228">
        <v>60000</v>
      </c>
      <c r="N321" s="224">
        <f t="shared" si="4"/>
        <v>0</v>
      </c>
    </row>
    <row r="322" spans="1:14" ht="30">
      <c r="A322" s="50" t="s">
        <v>444</v>
      </c>
      <c r="B322" s="38" t="s">
        <v>272</v>
      </c>
      <c r="C322" s="77" t="s">
        <v>95</v>
      </c>
      <c r="D322" s="56">
        <v>5000</v>
      </c>
      <c r="E322" s="228">
        <v>20000</v>
      </c>
      <c r="F322" s="76" t="s">
        <v>909</v>
      </c>
      <c r="G322" s="76"/>
      <c r="H322" s="109" t="s">
        <v>581</v>
      </c>
      <c r="I322" s="104"/>
      <c r="J322" s="76"/>
      <c r="K322" s="149" t="s">
        <v>50</v>
      </c>
      <c r="L322" s="56">
        <v>5000</v>
      </c>
      <c r="M322" s="228">
        <v>20000</v>
      </c>
      <c r="N322" s="224">
        <f t="shared" si="4"/>
        <v>0</v>
      </c>
    </row>
    <row r="323" spans="1:14" ht="15">
      <c r="A323" s="50" t="s">
        <v>446</v>
      </c>
      <c r="B323" s="38" t="s">
        <v>570</v>
      </c>
      <c r="C323" s="23" t="s">
        <v>95</v>
      </c>
      <c r="D323" s="56">
        <f>112*1500</f>
        <v>168000</v>
      </c>
      <c r="E323" s="228">
        <v>30000</v>
      </c>
      <c r="F323" s="43" t="s">
        <v>909</v>
      </c>
      <c r="G323" s="43"/>
      <c r="H323" s="101" t="s">
        <v>582</v>
      </c>
      <c r="I323" s="100"/>
      <c r="J323" s="43"/>
      <c r="K323" s="148" t="s">
        <v>50</v>
      </c>
      <c r="L323" s="56">
        <f>112*1500</f>
        <v>168000</v>
      </c>
      <c r="M323" s="228">
        <v>30000</v>
      </c>
      <c r="N323" s="224">
        <f t="shared" si="4"/>
        <v>0</v>
      </c>
    </row>
    <row r="324" spans="1:14" ht="30">
      <c r="A324" s="50" t="s">
        <v>88</v>
      </c>
      <c r="B324" s="38" t="s">
        <v>273</v>
      </c>
      <c r="C324" s="77" t="s">
        <v>274</v>
      </c>
      <c r="D324" s="56"/>
      <c r="E324" s="228">
        <v>15000</v>
      </c>
      <c r="F324" s="76" t="s">
        <v>909</v>
      </c>
      <c r="G324" s="76"/>
      <c r="H324" s="109" t="s">
        <v>582</v>
      </c>
      <c r="I324" s="104"/>
      <c r="J324" s="76"/>
      <c r="K324" s="149" t="s">
        <v>50</v>
      </c>
      <c r="L324" s="56"/>
      <c r="M324" s="228">
        <v>15000</v>
      </c>
      <c r="N324" s="224">
        <f t="shared" si="4"/>
        <v>0</v>
      </c>
    </row>
    <row r="325" spans="1:14" s="5" customFormat="1" ht="15">
      <c r="A325" s="51" t="s">
        <v>851</v>
      </c>
      <c r="B325" s="38" t="s">
        <v>40</v>
      </c>
      <c r="C325" s="77" t="s">
        <v>274</v>
      </c>
      <c r="D325" s="56"/>
      <c r="E325" s="228">
        <v>25000</v>
      </c>
      <c r="F325" s="76" t="s">
        <v>909</v>
      </c>
      <c r="G325" s="76"/>
      <c r="H325" s="109" t="s">
        <v>582</v>
      </c>
      <c r="I325" s="104"/>
      <c r="J325" s="76"/>
      <c r="K325" s="149" t="s">
        <v>50</v>
      </c>
      <c r="L325" s="56"/>
      <c r="M325" s="228">
        <v>25000</v>
      </c>
      <c r="N325" s="224">
        <f t="shared" si="4"/>
        <v>0</v>
      </c>
    </row>
    <row r="326" spans="1:14" s="5" customFormat="1" ht="15">
      <c r="A326" s="116"/>
      <c r="B326" s="112" t="s">
        <v>195</v>
      </c>
      <c r="C326" s="113"/>
      <c r="D326" s="214"/>
      <c r="E326" s="230">
        <f>SUM(E320:E325)</f>
        <v>190000</v>
      </c>
      <c r="F326" s="83"/>
      <c r="G326" s="83"/>
      <c r="H326" s="114"/>
      <c r="I326" s="115"/>
      <c r="J326" s="83"/>
      <c r="K326" s="153"/>
      <c r="L326" s="214"/>
      <c r="M326" s="230">
        <f>SUM(M320:M325)</f>
        <v>180000</v>
      </c>
      <c r="N326" s="230">
        <f>SUM(N320:N325)</f>
        <v>10000</v>
      </c>
    </row>
    <row r="327" spans="1:14" ht="15">
      <c r="A327" s="111" t="s">
        <v>867</v>
      </c>
      <c r="B327" s="42" t="s">
        <v>439</v>
      </c>
      <c r="C327" s="117"/>
      <c r="D327" s="215"/>
      <c r="E327" s="230"/>
      <c r="F327" s="83"/>
      <c r="G327" s="83"/>
      <c r="H327" s="114"/>
      <c r="I327" s="115"/>
      <c r="J327" s="83"/>
      <c r="K327" s="153"/>
      <c r="L327" s="215"/>
      <c r="M327" s="230"/>
      <c r="N327" s="230"/>
    </row>
    <row r="328" spans="1:14" ht="16.5" customHeight="1">
      <c r="A328" s="50" t="s">
        <v>732</v>
      </c>
      <c r="B328" s="38" t="s">
        <v>892</v>
      </c>
      <c r="C328" s="24" t="s">
        <v>372</v>
      </c>
      <c r="D328" s="56"/>
      <c r="E328" s="225">
        <v>140000</v>
      </c>
      <c r="F328" s="43" t="s">
        <v>910</v>
      </c>
      <c r="G328" s="43" t="s">
        <v>787</v>
      </c>
      <c r="H328" s="99" t="s">
        <v>500</v>
      </c>
      <c r="I328" s="100"/>
      <c r="J328" s="200"/>
      <c r="K328" s="148" t="s">
        <v>41</v>
      </c>
      <c r="L328" s="56"/>
      <c r="M328" s="225">
        <v>150000</v>
      </c>
      <c r="N328" s="224">
        <f aca="true" t="shared" si="5" ref="N328:N380">+E328-M328</f>
        <v>-10000</v>
      </c>
    </row>
    <row r="329" spans="1:14" ht="15">
      <c r="A329" s="50" t="s">
        <v>733</v>
      </c>
      <c r="B329" s="38" t="s">
        <v>373</v>
      </c>
      <c r="C329" s="24" t="s">
        <v>372</v>
      </c>
      <c r="D329" s="56"/>
      <c r="E329" s="225">
        <v>40000</v>
      </c>
      <c r="F329" s="43" t="s">
        <v>910</v>
      </c>
      <c r="G329" s="43" t="s">
        <v>787</v>
      </c>
      <c r="H329" s="99" t="s">
        <v>500</v>
      </c>
      <c r="I329" s="100"/>
      <c r="J329" s="200"/>
      <c r="K329" s="148" t="s">
        <v>41</v>
      </c>
      <c r="L329" s="56"/>
      <c r="M329" s="225">
        <v>70000</v>
      </c>
      <c r="N329" s="224">
        <f t="shared" si="5"/>
        <v>-30000</v>
      </c>
    </row>
    <row r="330" spans="1:14" ht="15">
      <c r="A330" s="50" t="s">
        <v>734</v>
      </c>
      <c r="B330" s="38" t="s">
        <v>828</v>
      </c>
      <c r="C330" s="24" t="s">
        <v>793</v>
      </c>
      <c r="D330" s="56">
        <v>200</v>
      </c>
      <c r="E330" s="225">
        <v>10000</v>
      </c>
      <c r="F330" s="43" t="s">
        <v>909</v>
      </c>
      <c r="G330" s="43"/>
      <c r="H330" s="99" t="s">
        <v>500</v>
      </c>
      <c r="I330" s="100"/>
      <c r="J330" s="43"/>
      <c r="K330" s="148" t="s">
        <v>41</v>
      </c>
      <c r="L330" s="56">
        <v>200</v>
      </c>
      <c r="M330" s="225">
        <v>10000</v>
      </c>
      <c r="N330" s="224">
        <f t="shared" si="5"/>
        <v>0</v>
      </c>
    </row>
    <row r="331" spans="1:14" ht="30">
      <c r="A331" s="50" t="s">
        <v>819</v>
      </c>
      <c r="B331" s="38" t="s">
        <v>835</v>
      </c>
      <c r="C331" s="77"/>
      <c r="D331" s="56"/>
      <c r="E331" s="228">
        <v>15000</v>
      </c>
      <c r="F331" s="76" t="s">
        <v>909</v>
      </c>
      <c r="G331" s="76"/>
      <c r="H331" s="103" t="s">
        <v>614</v>
      </c>
      <c r="I331" s="104"/>
      <c r="J331" s="76"/>
      <c r="K331" s="149" t="s">
        <v>41</v>
      </c>
      <c r="L331" s="56"/>
      <c r="M331" s="228">
        <v>15000</v>
      </c>
      <c r="N331" s="224">
        <f t="shared" si="5"/>
        <v>0</v>
      </c>
    </row>
    <row r="332" spans="1:14" ht="45">
      <c r="A332" s="50" t="s">
        <v>820</v>
      </c>
      <c r="B332" s="84" t="s">
        <v>859</v>
      </c>
      <c r="C332" s="77"/>
      <c r="D332" s="56"/>
      <c r="E332" s="228">
        <v>23000</v>
      </c>
      <c r="F332" s="79" t="s">
        <v>910</v>
      </c>
      <c r="G332" s="79" t="s">
        <v>787</v>
      </c>
      <c r="H332" s="103" t="s">
        <v>615</v>
      </c>
      <c r="I332" s="110"/>
      <c r="J332" s="79"/>
      <c r="K332" s="152" t="s">
        <v>41</v>
      </c>
      <c r="L332" s="56"/>
      <c r="M332" s="228">
        <v>20000</v>
      </c>
      <c r="N332" s="224">
        <f t="shared" si="5"/>
        <v>3000</v>
      </c>
    </row>
    <row r="333" spans="1:14" ht="19.5" customHeight="1">
      <c r="A333" s="51" t="s">
        <v>868</v>
      </c>
      <c r="B333" s="122" t="s">
        <v>848</v>
      </c>
      <c r="C333" s="131"/>
      <c r="D333" s="218"/>
      <c r="E333" s="232">
        <v>10000</v>
      </c>
      <c r="F333" s="81" t="s">
        <v>910</v>
      </c>
      <c r="G333" s="81" t="s">
        <v>787</v>
      </c>
      <c r="H333" s="109" t="s">
        <v>500</v>
      </c>
      <c r="I333" s="132"/>
      <c r="J333" s="81"/>
      <c r="K333" s="158" t="s">
        <v>41</v>
      </c>
      <c r="L333" s="218"/>
      <c r="M333" s="232">
        <v>55000</v>
      </c>
      <c r="N333" s="224">
        <f t="shared" si="5"/>
        <v>-45000</v>
      </c>
    </row>
    <row r="334" spans="1:14" ht="30">
      <c r="A334" s="51" t="s">
        <v>869</v>
      </c>
      <c r="B334" s="40" t="s">
        <v>1075</v>
      </c>
      <c r="C334" s="81"/>
      <c r="D334" s="218"/>
      <c r="E334" s="228">
        <v>20000</v>
      </c>
      <c r="F334" s="81" t="s">
        <v>909</v>
      </c>
      <c r="G334" s="81"/>
      <c r="H334" s="109" t="s">
        <v>477</v>
      </c>
      <c r="I334" s="132"/>
      <c r="J334" s="206"/>
      <c r="K334" s="158" t="s">
        <v>41</v>
      </c>
      <c r="L334" s="218"/>
      <c r="M334" s="228">
        <v>69000</v>
      </c>
      <c r="N334" s="224">
        <f t="shared" si="5"/>
        <v>-49000</v>
      </c>
    </row>
    <row r="335" spans="1:14" ht="15">
      <c r="A335" s="51" t="s">
        <v>870</v>
      </c>
      <c r="B335" s="38" t="s">
        <v>766</v>
      </c>
      <c r="C335" s="24"/>
      <c r="D335" s="56"/>
      <c r="E335" s="225">
        <v>10000</v>
      </c>
      <c r="F335" s="36" t="s">
        <v>909</v>
      </c>
      <c r="G335" s="36"/>
      <c r="H335" s="101" t="s">
        <v>616</v>
      </c>
      <c r="I335" s="108"/>
      <c r="J335" s="36"/>
      <c r="K335" s="151" t="s">
        <v>41</v>
      </c>
      <c r="L335" s="56"/>
      <c r="M335" s="225">
        <v>30000</v>
      </c>
      <c r="N335" s="224">
        <f t="shared" si="5"/>
        <v>-20000</v>
      </c>
    </row>
    <row r="336" spans="1:14" ht="21.75" customHeight="1">
      <c r="A336" s="50" t="s">
        <v>871</v>
      </c>
      <c r="B336" s="38" t="s">
        <v>374</v>
      </c>
      <c r="C336" s="24"/>
      <c r="D336" s="56"/>
      <c r="E336" s="225">
        <v>20000</v>
      </c>
      <c r="F336" s="36" t="s">
        <v>909</v>
      </c>
      <c r="G336" s="36"/>
      <c r="H336" s="101" t="s">
        <v>617</v>
      </c>
      <c r="I336" s="108"/>
      <c r="J336" s="36"/>
      <c r="K336" s="151" t="s">
        <v>41</v>
      </c>
      <c r="L336" s="56"/>
      <c r="M336" s="225">
        <v>20000</v>
      </c>
      <c r="N336" s="224">
        <f t="shared" si="5"/>
        <v>0</v>
      </c>
    </row>
    <row r="337" spans="1:15" ht="15">
      <c r="A337" s="50" t="s">
        <v>872</v>
      </c>
      <c r="B337" s="38" t="s">
        <v>434</v>
      </c>
      <c r="C337" s="24"/>
      <c r="D337" s="56"/>
      <c r="E337" s="225">
        <v>50000</v>
      </c>
      <c r="F337" s="36" t="s">
        <v>910</v>
      </c>
      <c r="G337" s="36" t="s">
        <v>787</v>
      </c>
      <c r="H337" s="101" t="s">
        <v>618</v>
      </c>
      <c r="I337" s="108"/>
      <c r="J337" s="205"/>
      <c r="K337" s="151" t="s">
        <v>41</v>
      </c>
      <c r="L337" s="56"/>
      <c r="M337" s="225">
        <v>300000</v>
      </c>
      <c r="N337" s="224">
        <f t="shared" si="5"/>
        <v>-250000</v>
      </c>
      <c r="O337" s="285"/>
    </row>
    <row r="338" spans="1:15" ht="15">
      <c r="A338" s="50" t="s">
        <v>873</v>
      </c>
      <c r="B338" s="38" t="s">
        <v>754</v>
      </c>
      <c r="C338" s="24"/>
      <c r="D338" s="56"/>
      <c r="E338" s="225">
        <v>5000</v>
      </c>
      <c r="F338" s="36" t="s">
        <v>909</v>
      </c>
      <c r="G338" s="36"/>
      <c r="H338" s="101" t="s">
        <v>509</v>
      </c>
      <c r="I338" s="108"/>
      <c r="J338" s="205"/>
      <c r="K338" s="151" t="s">
        <v>41</v>
      </c>
      <c r="L338" s="56"/>
      <c r="M338" s="225">
        <v>5000</v>
      </c>
      <c r="N338" s="224">
        <f t="shared" si="5"/>
        <v>0</v>
      </c>
      <c r="O338" s="285"/>
    </row>
    <row r="339" spans="1:14" ht="30">
      <c r="A339" s="50" t="s">
        <v>874</v>
      </c>
      <c r="B339" s="38" t="s">
        <v>70</v>
      </c>
      <c r="C339" s="133"/>
      <c r="D339" s="56"/>
      <c r="E339" s="225">
        <v>15000</v>
      </c>
      <c r="F339" s="79" t="s">
        <v>909</v>
      </c>
      <c r="G339" s="79"/>
      <c r="H339" s="109" t="s">
        <v>42</v>
      </c>
      <c r="I339" s="110"/>
      <c r="J339" s="79"/>
      <c r="K339" s="152" t="s">
        <v>41</v>
      </c>
      <c r="L339" s="56"/>
      <c r="M339" s="225">
        <v>15000</v>
      </c>
      <c r="N339" s="224">
        <f t="shared" si="5"/>
        <v>0</v>
      </c>
    </row>
    <row r="340" spans="1:14" ht="30">
      <c r="A340" s="50" t="s">
        <v>875</v>
      </c>
      <c r="B340" s="38" t="s">
        <v>82</v>
      </c>
      <c r="C340" s="133"/>
      <c r="D340" s="56"/>
      <c r="E340" s="225">
        <v>5000</v>
      </c>
      <c r="F340" s="79" t="s">
        <v>909</v>
      </c>
      <c r="G340" s="79"/>
      <c r="H340" s="109"/>
      <c r="I340" s="110"/>
      <c r="J340" s="79"/>
      <c r="K340" s="152" t="s">
        <v>41</v>
      </c>
      <c r="L340" s="56"/>
      <c r="M340" s="225">
        <v>5000</v>
      </c>
      <c r="N340" s="224">
        <f t="shared" si="5"/>
        <v>0</v>
      </c>
    </row>
    <row r="341" spans="1:14" ht="17.25" customHeight="1">
      <c r="A341" s="50" t="s">
        <v>876</v>
      </c>
      <c r="B341" s="38" t="s">
        <v>85</v>
      </c>
      <c r="C341" s="133"/>
      <c r="D341" s="56"/>
      <c r="E341" s="225">
        <v>10000</v>
      </c>
      <c r="F341" s="79" t="s">
        <v>909</v>
      </c>
      <c r="G341" s="79"/>
      <c r="H341" s="109"/>
      <c r="I341" s="110"/>
      <c r="J341" s="79"/>
      <c r="K341" s="152" t="s">
        <v>41</v>
      </c>
      <c r="L341" s="56"/>
      <c r="M341" s="225">
        <v>10000</v>
      </c>
      <c r="N341" s="224">
        <f t="shared" si="5"/>
        <v>0</v>
      </c>
    </row>
    <row r="342" spans="1:14" ht="15" customHeight="1">
      <c r="A342" s="208" t="s">
        <v>877</v>
      </c>
      <c r="B342" s="38" t="s">
        <v>89</v>
      </c>
      <c r="C342" s="133"/>
      <c r="D342" s="56"/>
      <c r="E342" s="226">
        <v>150000</v>
      </c>
      <c r="F342" s="79" t="s">
        <v>90</v>
      </c>
      <c r="G342" s="79" t="s">
        <v>90</v>
      </c>
      <c r="H342" s="109" t="s">
        <v>43</v>
      </c>
      <c r="I342" s="110"/>
      <c r="J342" s="79"/>
      <c r="K342" s="152" t="s">
        <v>41</v>
      </c>
      <c r="L342" s="56"/>
      <c r="M342" s="226">
        <v>200000</v>
      </c>
      <c r="N342" s="224">
        <f t="shared" si="5"/>
        <v>-50000</v>
      </c>
    </row>
    <row r="343" spans="1:14" ht="15" customHeight="1">
      <c r="A343" s="208" t="s">
        <v>996</v>
      </c>
      <c r="B343" s="38" t="s">
        <v>907</v>
      </c>
      <c r="C343" s="133"/>
      <c r="D343" s="56"/>
      <c r="E343" s="226">
        <v>0</v>
      </c>
      <c r="F343" s="79" t="s">
        <v>908</v>
      </c>
      <c r="G343" s="79" t="s">
        <v>787</v>
      </c>
      <c r="H343" s="109"/>
      <c r="I343" s="110"/>
      <c r="J343" s="281"/>
      <c r="K343" s="152" t="s">
        <v>41</v>
      </c>
      <c r="L343" s="56"/>
      <c r="M343" s="226">
        <v>200000</v>
      </c>
      <c r="N343" s="224">
        <f t="shared" si="5"/>
        <v>-200000</v>
      </c>
    </row>
    <row r="344" spans="1:14" ht="15" customHeight="1">
      <c r="A344" s="208" t="s">
        <v>997</v>
      </c>
      <c r="B344" s="38" t="s">
        <v>987</v>
      </c>
      <c r="C344" s="133"/>
      <c r="D344" s="56"/>
      <c r="E344" s="226">
        <v>150000</v>
      </c>
      <c r="F344" s="79" t="s">
        <v>908</v>
      </c>
      <c r="G344" s="79" t="s">
        <v>787</v>
      </c>
      <c r="H344" s="109"/>
      <c r="I344" s="110"/>
      <c r="J344" s="281"/>
      <c r="K344" s="152"/>
      <c r="L344" s="56"/>
      <c r="M344" s="226">
        <v>199000</v>
      </c>
      <c r="N344" s="224">
        <f t="shared" si="5"/>
        <v>-49000</v>
      </c>
    </row>
    <row r="345" spans="1:14" ht="15" customHeight="1">
      <c r="A345" s="208" t="s">
        <v>1076</v>
      </c>
      <c r="B345" s="38" t="s">
        <v>1079</v>
      </c>
      <c r="C345" s="133"/>
      <c r="D345" s="56"/>
      <c r="E345" s="226">
        <v>14062000</v>
      </c>
      <c r="F345" s="79" t="s">
        <v>908</v>
      </c>
      <c r="G345" s="79" t="s">
        <v>787</v>
      </c>
      <c r="H345" s="109"/>
      <c r="I345" s="110"/>
      <c r="J345" s="281"/>
      <c r="K345" s="152"/>
      <c r="L345" s="56"/>
      <c r="M345" s="226"/>
      <c r="N345" s="224">
        <f>+E345-M345</f>
        <v>14062000</v>
      </c>
    </row>
    <row r="346" spans="1:14" ht="15" customHeight="1">
      <c r="A346" s="208" t="s">
        <v>1077</v>
      </c>
      <c r="B346" s="38" t="s">
        <v>1078</v>
      </c>
      <c r="C346" s="133"/>
      <c r="D346" s="56"/>
      <c r="E346" s="226">
        <v>1600000</v>
      </c>
      <c r="F346" s="79" t="s">
        <v>908</v>
      </c>
      <c r="G346" s="79" t="s">
        <v>787</v>
      </c>
      <c r="H346" s="109"/>
      <c r="I346" s="110"/>
      <c r="J346" s="281"/>
      <c r="K346" s="152"/>
      <c r="L346" s="56"/>
      <c r="M346" s="226">
        <v>199000</v>
      </c>
      <c r="N346" s="224">
        <f>+E346-M346</f>
        <v>1401000</v>
      </c>
    </row>
    <row r="347" spans="1:14" ht="15">
      <c r="A347" s="116"/>
      <c r="B347" s="112" t="s">
        <v>195</v>
      </c>
      <c r="C347" s="113"/>
      <c r="D347" s="214"/>
      <c r="E347" s="230">
        <f>SUM(E328:E346)</f>
        <v>16335000</v>
      </c>
      <c r="F347" s="83" t="s">
        <v>69</v>
      </c>
      <c r="G347" s="83"/>
      <c r="H347" s="114"/>
      <c r="I347" s="115"/>
      <c r="J347" s="83"/>
      <c r="K347" s="153"/>
      <c r="L347" s="214"/>
      <c r="M347" s="230">
        <f>SUM(M328:M346)</f>
        <v>1572000</v>
      </c>
      <c r="N347" s="230">
        <f>SUM(N328:N346)</f>
        <v>14763000</v>
      </c>
    </row>
    <row r="348" spans="1:14" ht="15">
      <c r="A348" s="111">
        <v>22</v>
      </c>
      <c r="B348" s="42" t="s">
        <v>376</v>
      </c>
      <c r="C348" s="117"/>
      <c r="D348" s="215"/>
      <c r="E348" s="230"/>
      <c r="F348" s="47"/>
      <c r="G348" s="47"/>
      <c r="H348" s="114"/>
      <c r="I348" s="125"/>
      <c r="J348" s="47"/>
      <c r="K348" s="155"/>
      <c r="L348" s="215"/>
      <c r="M348" s="230"/>
      <c r="N348" s="230"/>
    </row>
    <row r="349" spans="1:14" s="5" customFormat="1" ht="15">
      <c r="A349" s="50" t="s">
        <v>749</v>
      </c>
      <c r="B349" s="38" t="s">
        <v>378</v>
      </c>
      <c r="C349" s="23"/>
      <c r="D349" s="56"/>
      <c r="E349" s="228">
        <v>35000</v>
      </c>
      <c r="F349" s="36" t="s">
        <v>910</v>
      </c>
      <c r="G349" s="36" t="s">
        <v>787</v>
      </c>
      <c r="H349" s="99" t="s">
        <v>491</v>
      </c>
      <c r="I349" s="108"/>
      <c r="J349" s="205"/>
      <c r="K349" s="151" t="s">
        <v>41</v>
      </c>
      <c r="L349" s="56"/>
      <c r="M349" s="228">
        <v>65000</v>
      </c>
      <c r="N349" s="224">
        <f t="shared" si="5"/>
        <v>-30000</v>
      </c>
    </row>
    <row r="350" spans="1:14" s="5" customFormat="1" ht="15">
      <c r="A350" s="50" t="s">
        <v>750</v>
      </c>
      <c r="B350" s="38" t="s">
        <v>495</v>
      </c>
      <c r="C350" s="23"/>
      <c r="D350" s="56"/>
      <c r="E350" s="228">
        <v>50000</v>
      </c>
      <c r="F350" s="36" t="s">
        <v>909</v>
      </c>
      <c r="G350" s="36"/>
      <c r="H350" s="99" t="s">
        <v>619</v>
      </c>
      <c r="I350" s="108"/>
      <c r="J350" s="36"/>
      <c r="K350" s="151" t="s">
        <v>41</v>
      </c>
      <c r="L350" s="56"/>
      <c r="M350" s="228">
        <v>50000</v>
      </c>
      <c r="N350" s="224">
        <f t="shared" si="5"/>
        <v>0</v>
      </c>
    </row>
    <row r="351" spans="1:16" s="5" customFormat="1" ht="15">
      <c r="A351" s="50" t="s">
        <v>852</v>
      </c>
      <c r="B351" s="38" t="s">
        <v>494</v>
      </c>
      <c r="C351" s="23"/>
      <c r="D351" s="56"/>
      <c r="E351" s="228">
        <v>1265000</v>
      </c>
      <c r="F351" s="36" t="s">
        <v>909</v>
      </c>
      <c r="G351" s="36"/>
      <c r="H351" s="99" t="s">
        <v>496</v>
      </c>
      <c r="I351" s="108"/>
      <c r="J351" s="205"/>
      <c r="K351" s="151" t="s">
        <v>41</v>
      </c>
      <c r="L351" s="56"/>
      <c r="M351" s="228">
        <v>60000</v>
      </c>
      <c r="N351" s="224">
        <f t="shared" si="5"/>
        <v>1205000</v>
      </c>
      <c r="P351" s="332"/>
    </row>
    <row r="352" spans="1:14" s="5" customFormat="1" ht="15">
      <c r="A352" s="51" t="s">
        <v>853</v>
      </c>
      <c r="B352" s="38" t="s">
        <v>493</v>
      </c>
      <c r="C352" s="23"/>
      <c r="D352" s="56"/>
      <c r="E352" s="228">
        <v>10000</v>
      </c>
      <c r="F352" s="36" t="s">
        <v>909</v>
      </c>
      <c r="G352" s="36"/>
      <c r="H352" s="99" t="s">
        <v>637</v>
      </c>
      <c r="I352" s="108"/>
      <c r="J352" s="36"/>
      <c r="K352" s="151" t="s">
        <v>41</v>
      </c>
      <c r="L352" s="56"/>
      <c r="M352" s="228">
        <v>10000</v>
      </c>
      <c r="N352" s="224">
        <f t="shared" si="5"/>
        <v>0</v>
      </c>
    </row>
    <row r="353" spans="1:14" ht="15">
      <c r="A353" s="116"/>
      <c r="B353" s="112" t="s">
        <v>195</v>
      </c>
      <c r="C353" s="113"/>
      <c r="D353" s="214"/>
      <c r="E353" s="230">
        <f>SUM(E349:E352)</f>
        <v>1360000</v>
      </c>
      <c r="F353" s="83"/>
      <c r="G353" s="83"/>
      <c r="H353" s="114"/>
      <c r="I353" s="115"/>
      <c r="J353" s="83"/>
      <c r="K353" s="153"/>
      <c r="L353" s="214"/>
      <c r="M353" s="230">
        <f>SUM(M349:M352)</f>
        <v>185000</v>
      </c>
      <c r="N353" s="230">
        <f>SUM(N349:N352)</f>
        <v>1175000</v>
      </c>
    </row>
    <row r="354" spans="1:14" ht="30">
      <c r="A354" s="111" t="s">
        <v>387</v>
      </c>
      <c r="B354" s="42" t="s">
        <v>381</v>
      </c>
      <c r="C354" s="117"/>
      <c r="D354" s="215"/>
      <c r="E354" s="230"/>
      <c r="F354" s="47"/>
      <c r="G354" s="47"/>
      <c r="H354" s="114"/>
      <c r="I354" s="125"/>
      <c r="J354" s="47"/>
      <c r="K354" s="155"/>
      <c r="L354" s="215"/>
      <c r="M354" s="230"/>
      <c r="N354" s="230"/>
    </row>
    <row r="355" spans="1:19" ht="15">
      <c r="A355" s="50" t="s">
        <v>854</v>
      </c>
      <c r="B355" s="38" t="s">
        <v>772</v>
      </c>
      <c r="C355" s="23"/>
      <c r="D355" s="56"/>
      <c r="E355" s="228">
        <v>10000</v>
      </c>
      <c r="F355" s="36" t="s">
        <v>909</v>
      </c>
      <c r="G355" s="36"/>
      <c r="H355" s="99" t="s">
        <v>492</v>
      </c>
      <c r="I355" s="108"/>
      <c r="J355" s="36"/>
      <c r="K355" s="151" t="s">
        <v>41</v>
      </c>
      <c r="L355" s="56"/>
      <c r="M355" s="228">
        <v>10000</v>
      </c>
      <c r="N355" s="224">
        <f t="shared" si="5"/>
        <v>0</v>
      </c>
      <c r="O355" s="8"/>
      <c r="P355" s="8"/>
      <c r="Q355" s="8"/>
      <c r="R355" s="8"/>
      <c r="S355" s="8"/>
    </row>
    <row r="356" spans="1:19" ht="30">
      <c r="A356" s="50" t="s">
        <v>855</v>
      </c>
      <c r="B356" s="38" t="s">
        <v>773</v>
      </c>
      <c r="C356" s="23"/>
      <c r="D356" s="56"/>
      <c r="E356" s="228">
        <v>10000</v>
      </c>
      <c r="F356" s="36" t="s">
        <v>909</v>
      </c>
      <c r="G356" s="36"/>
      <c r="H356" s="99" t="s">
        <v>497</v>
      </c>
      <c r="I356" s="108"/>
      <c r="J356" s="36"/>
      <c r="K356" s="151" t="s">
        <v>41</v>
      </c>
      <c r="L356" s="56"/>
      <c r="M356" s="228">
        <v>10000</v>
      </c>
      <c r="N356" s="224">
        <f t="shared" si="5"/>
        <v>0</v>
      </c>
      <c r="O356" s="8"/>
      <c r="P356" s="8"/>
      <c r="Q356" s="8"/>
      <c r="R356" s="8"/>
      <c r="S356" s="8"/>
    </row>
    <row r="357" spans="1:19" ht="15">
      <c r="A357" s="50" t="s">
        <v>878</v>
      </c>
      <c r="B357" s="38" t="s">
        <v>445</v>
      </c>
      <c r="C357" s="23"/>
      <c r="D357" s="56"/>
      <c r="E357" s="228">
        <v>10000</v>
      </c>
      <c r="F357" s="36" t="s">
        <v>909</v>
      </c>
      <c r="G357" s="36"/>
      <c r="H357" s="99" t="s">
        <v>620</v>
      </c>
      <c r="I357" s="108"/>
      <c r="J357" s="36"/>
      <c r="K357" s="151" t="s">
        <v>41</v>
      </c>
      <c r="L357" s="56"/>
      <c r="M357" s="228">
        <v>10000</v>
      </c>
      <c r="N357" s="224">
        <f t="shared" si="5"/>
        <v>0</v>
      </c>
      <c r="O357" s="8"/>
      <c r="P357" s="8"/>
      <c r="Q357" s="8"/>
      <c r="R357" s="8"/>
      <c r="S357" s="8"/>
    </row>
    <row r="358" spans="1:19" ht="30">
      <c r="A358" s="51" t="s">
        <v>879</v>
      </c>
      <c r="B358" s="39" t="s">
        <v>435</v>
      </c>
      <c r="C358" s="81"/>
      <c r="D358" s="218"/>
      <c r="E358" s="229">
        <v>10000</v>
      </c>
      <c r="F358" s="81" t="s">
        <v>909</v>
      </c>
      <c r="G358" s="81"/>
      <c r="H358" s="109" t="s">
        <v>638</v>
      </c>
      <c r="I358" s="132"/>
      <c r="J358" s="81"/>
      <c r="K358" s="158" t="s">
        <v>41</v>
      </c>
      <c r="L358" s="218"/>
      <c r="M358" s="229">
        <v>10000</v>
      </c>
      <c r="N358" s="224">
        <f t="shared" si="5"/>
        <v>0</v>
      </c>
      <c r="O358" s="8"/>
      <c r="P358" s="8"/>
      <c r="Q358" s="8"/>
      <c r="R358" s="8"/>
      <c r="S358" s="8"/>
    </row>
    <row r="359" spans="1:19" ht="15">
      <c r="A359" s="51" t="s">
        <v>880</v>
      </c>
      <c r="B359" s="38" t="s">
        <v>383</v>
      </c>
      <c r="C359" s="23"/>
      <c r="D359" s="56"/>
      <c r="E359" s="228">
        <v>25000</v>
      </c>
      <c r="F359" s="43" t="s">
        <v>909</v>
      </c>
      <c r="G359" s="43"/>
      <c r="H359" s="99" t="s">
        <v>622</v>
      </c>
      <c r="I359" s="100"/>
      <c r="J359" s="43"/>
      <c r="K359" s="148" t="s">
        <v>41</v>
      </c>
      <c r="L359" s="56"/>
      <c r="M359" s="228">
        <v>25000</v>
      </c>
      <c r="N359" s="224">
        <f t="shared" si="5"/>
        <v>0</v>
      </c>
      <c r="O359" s="8"/>
      <c r="P359" s="8"/>
      <c r="Q359" s="8"/>
      <c r="R359" s="8"/>
      <c r="S359" s="8"/>
    </row>
    <row r="360" spans="1:19" s="5" customFormat="1" ht="15">
      <c r="A360" s="51" t="s">
        <v>881</v>
      </c>
      <c r="B360" s="38" t="s">
        <v>1081</v>
      </c>
      <c r="C360" s="77"/>
      <c r="D360" s="56"/>
      <c r="E360" s="232">
        <v>0</v>
      </c>
      <c r="F360" s="76" t="s">
        <v>909</v>
      </c>
      <c r="G360" s="76"/>
      <c r="H360" s="103" t="s">
        <v>623</v>
      </c>
      <c r="I360" s="104"/>
      <c r="J360" s="76"/>
      <c r="K360" s="149" t="s">
        <v>41</v>
      </c>
      <c r="L360" s="56"/>
      <c r="M360" s="232">
        <v>69000</v>
      </c>
      <c r="N360" s="224">
        <f t="shared" si="5"/>
        <v>-69000</v>
      </c>
      <c r="O360" s="201"/>
      <c r="P360" s="201"/>
      <c r="Q360" s="201"/>
      <c r="R360" s="201"/>
      <c r="S360" s="201"/>
    </row>
    <row r="361" spans="1:19" s="5" customFormat="1" ht="15">
      <c r="A361" s="51" t="s">
        <v>882</v>
      </c>
      <c r="B361" s="38" t="s">
        <v>78</v>
      </c>
      <c r="C361" s="23"/>
      <c r="D361" s="56"/>
      <c r="E361" s="228">
        <v>190000</v>
      </c>
      <c r="F361" s="43" t="s">
        <v>910</v>
      </c>
      <c r="G361" s="43" t="s">
        <v>787</v>
      </c>
      <c r="H361" s="99" t="s">
        <v>44</v>
      </c>
      <c r="I361" s="100"/>
      <c r="J361" s="200"/>
      <c r="K361" s="148" t="s">
        <v>41</v>
      </c>
      <c r="L361" s="56"/>
      <c r="M361" s="228">
        <v>180000</v>
      </c>
      <c r="N361" s="224">
        <f t="shared" si="5"/>
        <v>10000</v>
      </c>
      <c r="O361" s="201"/>
      <c r="P361" s="201"/>
      <c r="Q361" s="201"/>
      <c r="R361" s="201"/>
      <c r="S361" s="201"/>
    </row>
    <row r="362" spans="1:19" ht="15">
      <c r="A362" s="51" t="s">
        <v>883</v>
      </c>
      <c r="B362" s="38" t="s">
        <v>45</v>
      </c>
      <c r="C362" s="23"/>
      <c r="D362" s="56"/>
      <c r="E362" s="228">
        <v>35000</v>
      </c>
      <c r="F362" s="43" t="s">
        <v>909</v>
      </c>
      <c r="G362" s="43"/>
      <c r="H362" s="99"/>
      <c r="I362" s="100"/>
      <c r="J362" s="43"/>
      <c r="K362" s="148" t="s">
        <v>41</v>
      </c>
      <c r="L362" s="56"/>
      <c r="M362" s="228">
        <v>50000</v>
      </c>
      <c r="N362" s="224">
        <f t="shared" si="5"/>
        <v>-15000</v>
      </c>
      <c r="O362" s="8"/>
      <c r="P362" s="8"/>
      <c r="Q362" s="8"/>
      <c r="R362" s="8"/>
      <c r="S362" s="8"/>
    </row>
    <row r="363" spans="1:19" ht="15">
      <c r="A363" s="51" t="s">
        <v>884</v>
      </c>
      <c r="B363" s="38" t="s">
        <v>83</v>
      </c>
      <c r="C363" s="23"/>
      <c r="D363" s="56"/>
      <c r="E363" s="228">
        <v>0</v>
      </c>
      <c r="F363" s="43" t="s">
        <v>909</v>
      </c>
      <c r="G363" s="43"/>
      <c r="H363" s="99" t="s">
        <v>46</v>
      </c>
      <c r="I363" s="100"/>
      <c r="J363" s="43"/>
      <c r="K363" s="148" t="s">
        <v>41</v>
      </c>
      <c r="L363" s="56"/>
      <c r="M363" s="228">
        <v>50000</v>
      </c>
      <c r="N363" s="224">
        <f t="shared" si="5"/>
        <v>-50000</v>
      </c>
      <c r="O363" s="8"/>
      <c r="P363" s="8"/>
      <c r="Q363" s="8"/>
      <c r="R363" s="8"/>
      <c r="S363" s="8"/>
    </row>
    <row r="364" spans="1:19" ht="13.5" customHeight="1">
      <c r="A364" s="51" t="s">
        <v>885</v>
      </c>
      <c r="B364" s="38" t="s">
        <v>84</v>
      </c>
      <c r="C364" s="23"/>
      <c r="D364" s="56"/>
      <c r="E364" s="228">
        <v>25000</v>
      </c>
      <c r="F364" s="43" t="s">
        <v>909</v>
      </c>
      <c r="G364" s="43"/>
      <c r="H364" s="99" t="s">
        <v>47</v>
      </c>
      <c r="I364" s="100"/>
      <c r="J364" s="43"/>
      <c r="K364" s="148" t="s">
        <v>41</v>
      </c>
      <c r="L364" s="56"/>
      <c r="M364" s="228">
        <v>50000</v>
      </c>
      <c r="N364" s="224">
        <f t="shared" si="5"/>
        <v>-25000</v>
      </c>
      <c r="O364" s="8"/>
      <c r="P364" s="8"/>
      <c r="Q364" s="8"/>
      <c r="R364" s="8"/>
      <c r="S364" s="8"/>
    </row>
    <row r="365" spans="1:19" ht="15">
      <c r="A365" s="116"/>
      <c r="B365" s="112" t="s">
        <v>195</v>
      </c>
      <c r="C365" s="113"/>
      <c r="D365" s="214"/>
      <c r="E365" s="230">
        <f>SUM(E355:E364)</f>
        <v>315000</v>
      </c>
      <c r="F365" s="83"/>
      <c r="G365" s="83"/>
      <c r="H365" s="114"/>
      <c r="I365" s="115"/>
      <c r="J365" s="83"/>
      <c r="K365" s="153"/>
      <c r="L365" s="214"/>
      <c r="M365" s="230">
        <f>SUM(M355:M364)</f>
        <v>464000</v>
      </c>
      <c r="N365" s="230">
        <f>SUM(N355:N364)</f>
        <v>-149000</v>
      </c>
      <c r="O365" s="8"/>
      <c r="P365" s="8"/>
      <c r="Q365" s="8"/>
      <c r="R365" s="8"/>
      <c r="S365" s="8"/>
    </row>
    <row r="366" spans="1:19" ht="15">
      <c r="A366" s="116" t="s">
        <v>389</v>
      </c>
      <c r="B366" s="112" t="s">
        <v>748</v>
      </c>
      <c r="C366" s="113"/>
      <c r="D366" s="214"/>
      <c r="E366" s="230"/>
      <c r="F366" s="83"/>
      <c r="G366" s="83"/>
      <c r="H366" s="114"/>
      <c r="I366" s="115"/>
      <c r="J366" s="83"/>
      <c r="K366" s="153"/>
      <c r="L366" s="214"/>
      <c r="M366" s="230"/>
      <c r="N366" s="230"/>
      <c r="O366" s="8"/>
      <c r="P366" s="8"/>
      <c r="Q366" s="8"/>
      <c r="R366" s="8"/>
      <c r="S366" s="8"/>
    </row>
    <row r="367" spans="1:19" s="5" customFormat="1" ht="30">
      <c r="A367" s="51" t="s">
        <v>886</v>
      </c>
      <c r="B367" s="38" t="s">
        <v>384</v>
      </c>
      <c r="C367" s="77"/>
      <c r="D367" s="56"/>
      <c r="E367" s="228">
        <v>0</v>
      </c>
      <c r="F367" s="76"/>
      <c r="G367" s="76"/>
      <c r="H367" s="103"/>
      <c r="I367" s="104"/>
      <c r="J367" s="76"/>
      <c r="K367" s="149" t="s">
        <v>48</v>
      </c>
      <c r="L367" s="56"/>
      <c r="M367" s="228">
        <v>0</v>
      </c>
      <c r="N367" s="224">
        <f t="shared" si="5"/>
        <v>0</v>
      </c>
      <c r="O367" s="201"/>
      <c r="P367" s="201"/>
      <c r="Q367" s="201"/>
      <c r="R367" s="201"/>
      <c r="S367" s="201"/>
    </row>
    <row r="368" spans="1:19" s="5" customFormat="1" ht="30">
      <c r="A368" s="51" t="s">
        <v>887</v>
      </c>
      <c r="B368" s="38" t="s">
        <v>573</v>
      </c>
      <c r="C368" s="77"/>
      <c r="D368" s="56"/>
      <c r="E368" s="330">
        <v>820000</v>
      </c>
      <c r="F368" s="76" t="s">
        <v>791</v>
      </c>
      <c r="G368" s="76" t="s">
        <v>791</v>
      </c>
      <c r="H368" s="103" t="s">
        <v>483</v>
      </c>
      <c r="I368" s="104"/>
      <c r="J368" s="76"/>
      <c r="K368" s="149" t="s">
        <v>41</v>
      </c>
      <c r="L368" s="56"/>
      <c r="M368" s="228">
        <v>560000</v>
      </c>
      <c r="N368" s="224">
        <f t="shared" si="5"/>
        <v>260000</v>
      </c>
      <c r="O368" s="201"/>
      <c r="P368" s="201"/>
      <c r="Q368" s="201"/>
      <c r="R368" s="201"/>
      <c r="S368" s="201"/>
    </row>
    <row r="369" spans="1:19" ht="15.75" customHeight="1">
      <c r="A369" s="116"/>
      <c r="B369" s="112" t="s">
        <v>195</v>
      </c>
      <c r="C369" s="113"/>
      <c r="D369" s="214"/>
      <c r="E369" s="230">
        <f>SUM(E367:E368)</f>
        <v>820000</v>
      </c>
      <c r="F369" s="83"/>
      <c r="G369" s="83"/>
      <c r="H369" s="114"/>
      <c r="I369" s="115"/>
      <c r="J369" s="83"/>
      <c r="K369" s="153"/>
      <c r="L369" s="214"/>
      <c r="M369" s="230">
        <f>SUM(M367:M368)</f>
        <v>560000</v>
      </c>
      <c r="N369" s="230">
        <f>SUM(N367:N368)</f>
        <v>260000</v>
      </c>
      <c r="O369" s="8"/>
      <c r="P369" s="8"/>
      <c r="Q369" s="8"/>
      <c r="R369" s="8"/>
      <c r="S369" s="8"/>
    </row>
    <row r="370" spans="1:19" ht="30">
      <c r="A370" s="116" t="s">
        <v>391</v>
      </c>
      <c r="B370" s="42" t="s">
        <v>440</v>
      </c>
      <c r="C370" s="128"/>
      <c r="D370" s="215"/>
      <c r="E370" s="230">
        <v>30000</v>
      </c>
      <c r="F370" s="82" t="s">
        <v>909</v>
      </c>
      <c r="G370" s="82"/>
      <c r="H370" s="129" t="s">
        <v>621</v>
      </c>
      <c r="I370" s="134"/>
      <c r="J370" s="82"/>
      <c r="K370" s="159" t="s">
        <v>41</v>
      </c>
      <c r="L370" s="215"/>
      <c r="M370" s="230">
        <v>50000</v>
      </c>
      <c r="N370" s="230">
        <f t="shared" si="5"/>
        <v>-20000</v>
      </c>
      <c r="O370" s="8"/>
      <c r="P370" s="8"/>
      <c r="Q370" s="8"/>
      <c r="R370" s="8"/>
      <c r="S370" s="8"/>
    </row>
    <row r="371" spans="1:19" ht="18" customHeight="1">
      <c r="A371" s="116" t="s">
        <v>392</v>
      </c>
      <c r="B371" s="42" t="s">
        <v>385</v>
      </c>
      <c r="C371" s="117"/>
      <c r="D371" s="215"/>
      <c r="E371" s="230"/>
      <c r="F371" s="83"/>
      <c r="G371" s="83"/>
      <c r="H371" s="114"/>
      <c r="I371" s="115"/>
      <c r="J371" s="83"/>
      <c r="K371" s="153"/>
      <c r="L371" s="215"/>
      <c r="M371" s="230"/>
      <c r="N371" s="230"/>
      <c r="O371" s="8"/>
      <c r="P371" s="8"/>
      <c r="Q371" s="8"/>
      <c r="R371" s="8"/>
      <c r="S371" s="8"/>
    </row>
    <row r="372" spans="1:19" ht="16.5" customHeight="1">
      <c r="A372" s="135" t="s">
        <v>856</v>
      </c>
      <c r="B372" s="90" t="s">
        <v>747</v>
      </c>
      <c r="C372" s="136"/>
      <c r="D372" s="219"/>
      <c r="E372" s="331">
        <v>300000</v>
      </c>
      <c r="F372" s="87" t="s">
        <v>812</v>
      </c>
      <c r="G372" s="87" t="s">
        <v>17</v>
      </c>
      <c r="H372" s="137" t="s">
        <v>751</v>
      </c>
      <c r="I372" s="138"/>
      <c r="J372" s="87" t="s">
        <v>798</v>
      </c>
      <c r="K372" s="160" t="s">
        <v>49</v>
      </c>
      <c r="L372" s="219"/>
      <c r="M372" s="235">
        <v>360000</v>
      </c>
      <c r="N372" s="224">
        <f t="shared" si="5"/>
        <v>-60000</v>
      </c>
      <c r="O372" s="8"/>
      <c r="P372" s="8"/>
      <c r="Q372" s="8"/>
      <c r="R372" s="8"/>
      <c r="S372" s="8"/>
    </row>
    <row r="373" spans="1:19" s="7" customFormat="1" ht="15">
      <c r="A373" s="73" t="s">
        <v>857</v>
      </c>
      <c r="B373" s="124" t="s">
        <v>386</v>
      </c>
      <c r="C373" s="139"/>
      <c r="D373" s="220"/>
      <c r="E373" s="256">
        <v>180000</v>
      </c>
      <c r="F373" s="88"/>
      <c r="G373" s="88"/>
      <c r="H373" s="140" t="s">
        <v>490</v>
      </c>
      <c r="I373" s="141"/>
      <c r="J373" s="88"/>
      <c r="K373" s="161" t="s">
        <v>49</v>
      </c>
      <c r="L373" s="220"/>
      <c r="M373" s="256">
        <v>220000</v>
      </c>
      <c r="N373" s="224">
        <f t="shared" si="5"/>
        <v>-40000</v>
      </c>
      <c r="O373" s="202"/>
      <c r="P373" s="202"/>
      <c r="Q373" s="202"/>
      <c r="R373" s="202"/>
      <c r="S373" s="202"/>
    </row>
    <row r="374" spans="1:19" s="7" customFormat="1" ht="15">
      <c r="A374" s="116"/>
      <c r="B374" s="112" t="s">
        <v>195</v>
      </c>
      <c r="C374" s="113"/>
      <c r="D374" s="214"/>
      <c r="E374" s="230">
        <f>SUM(E372:E373)</f>
        <v>480000</v>
      </c>
      <c r="F374" s="83"/>
      <c r="G374" s="83"/>
      <c r="H374" s="114"/>
      <c r="I374" s="115"/>
      <c r="J374" s="83"/>
      <c r="K374" s="153"/>
      <c r="L374" s="214"/>
      <c r="M374" s="230">
        <f>SUM(M372:M373)</f>
        <v>580000</v>
      </c>
      <c r="N374" s="230">
        <f>SUM(N372:N373)</f>
        <v>-100000</v>
      </c>
      <c r="O374" s="202"/>
      <c r="P374" s="202"/>
      <c r="Q374" s="202"/>
      <c r="R374" s="202"/>
      <c r="S374" s="202"/>
    </row>
    <row r="375" spans="1:19" s="7" customFormat="1" ht="15">
      <c r="A375" s="116" t="s">
        <v>394</v>
      </c>
      <c r="B375" s="112" t="s">
        <v>893</v>
      </c>
      <c r="C375" s="113"/>
      <c r="D375" s="214"/>
      <c r="E375" s="230">
        <v>245000</v>
      </c>
      <c r="F375" s="83"/>
      <c r="G375" s="83"/>
      <c r="H375" s="114"/>
      <c r="I375" s="115"/>
      <c r="J375" s="83"/>
      <c r="K375" s="153"/>
      <c r="L375" s="214"/>
      <c r="M375" s="230">
        <v>163000</v>
      </c>
      <c r="N375" s="230">
        <f>SUM(N373:N374)</f>
        <v>-140000</v>
      </c>
      <c r="O375" s="202"/>
      <c r="P375" s="202"/>
      <c r="Q375" s="202"/>
      <c r="R375" s="202"/>
      <c r="S375" s="202"/>
    </row>
    <row r="376" spans="1:19" s="7" customFormat="1" ht="16.5" customHeight="1">
      <c r="A376" s="116" t="s">
        <v>394</v>
      </c>
      <c r="B376" s="42" t="s">
        <v>744</v>
      </c>
      <c r="C376" s="117"/>
      <c r="D376" s="215"/>
      <c r="E376" s="230"/>
      <c r="F376" s="83"/>
      <c r="G376" s="83"/>
      <c r="H376" s="114"/>
      <c r="I376" s="115"/>
      <c r="J376" s="83"/>
      <c r="K376" s="153"/>
      <c r="L376" s="215"/>
      <c r="M376" s="230"/>
      <c r="N376" s="230"/>
      <c r="O376" s="202"/>
      <c r="P376" s="202"/>
      <c r="Q376" s="202"/>
      <c r="R376" s="202"/>
      <c r="S376" s="202"/>
    </row>
    <row r="377" spans="1:19" s="7" customFormat="1" ht="15">
      <c r="A377" s="51" t="s">
        <v>888</v>
      </c>
      <c r="B377" s="38" t="s">
        <v>725</v>
      </c>
      <c r="C377" s="23"/>
      <c r="D377" s="56"/>
      <c r="E377" s="228">
        <v>30000</v>
      </c>
      <c r="F377" s="43" t="s">
        <v>909</v>
      </c>
      <c r="G377" s="43"/>
      <c r="H377" s="99" t="s">
        <v>752</v>
      </c>
      <c r="I377" s="100"/>
      <c r="J377" s="43"/>
      <c r="K377" s="148" t="s">
        <v>41</v>
      </c>
      <c r="L377" s="56"/>
      <c r="M377" s="228">
        <v>30000</v>
      </c>
      <c r="N377" s="224">
        <f t="shared" si="5"/>
        <v>0</v>
      </c>
      <c r="O377" s="202"/>
      <c r="P377" s="202"/>
      <c r="Q377" s="202"/>
      <c r="R377" s="202"/>
      <c r="S377" s="202"/>
    </row>
    <row r="378" spans="1:19" ht="15">
      <c r="A378" s="51" t="s">
        <v>889</v>
      </c>
      <c r="B378" s="38" t="s">
        <v>745</v>
      </c>
      <c r="C378" s="23"/>
      <c r="D378" s="56"/>
      <c r="E378" s="228">
        <v>20000</v>
      </c>
      <c r="F378" s="43" t="s">
        <v>909</v>
      </c>
      <c r="G378" s="43"/>
      <c r="H378" s="99" t="s">
        <v>752</v>
      </c>
      <c r="I378" s="100"/>
      <c r="J378" s="43"/>
      <c r="K378" s="148" t="s">
        <v>41</v>
      </c>
      <c r="L378" s="56"/>
      <c r="M378" s="228">
        <v>30000</v>
      </c>
      <c r="N378" s="224">
        <f t="shared" si="5"/>
        <v>-10000</v>
      </c>
      <c r="O378" s="8"/>
      <c r="P378" s="8"/>
      <c r="Q378" s="8"/>
      <c r="R378" s="8"/>
      <c r="S378" s="8"/>
    </row>
    <row r="379" spans="1:19" ht="15">
      <c r="A379" s="51" t="s">
        <v>890</v>
      </c>
      <c r="B379" s="38" t="s">
        <v>726</v>
      </c>
      <c r="C379" s="23"/>
      <c r="D379" s="56"/>
      <c r="E379" s="228">
        <v>10000</v>
      </c>
      <c r="F379" s="43" t="s">
        <v>909</v>
      </c>
      <c r="G379" s="43"/>
      <c r="H379" s="99" t="s">
        <v>727</v>
      </c>
      <c r="I379" s="100"/>
      <c r="J379" s="43"/>
      <c r="K379" s="148" t="s">
        <v>41</v>
      </c>
      <c r="L379" s="56"/>
      <c r="M379" s="228">
        <v>10000</v>
      </c>
      <c r="N379" s="224">
        <f t="shared" si="5"/>
        <v>0</v>
      </c>
      <c r="O379" s="8"/>
      <c r="P379" s="8"/>
      <c r="Q379" s="8"/>
      <c r="R379" s="8"/>
      <c r="S379" s="8"/>
    </row>
    <row r="380" spans="1:19" ht="15">
      <c r="A380" s="51" t="s">
        <v>891</v>
      </c>
      <c r="B380" s="38" t="s">
        <v>746</v>
      </c>
      <c r="C380" s="23"/>
      <c r="D380" s="56"/>
      <c r="E380" s="228">
        <v>11000</v>
      </c>
      <c r="F380" s="43" t="s">
        <v>909</v>
      </c>
      <c r="G380" s="43"/>
      <c r="H380" s="99" t="s">
        <v>644</v>
      </c>
      <c r="I380" s="100"/>
      <c r="J380" s="43"/>
      <c r="K380" s="148" t="s">
        <v>41</v>
      </c>
      <c r="L380" s="56"/>
      <c r="M380" s="228">
        <v>7000</v>
      </c>
      <c r="N380" s="224">
        <f t="shared" si="5"/>
        <v>4000</v>
      </c>
      <c r="O380" s="8"/>
      <c r="P380" s="8"/>
      <c r="Q380" s="8"/>
      <c r="R380" s="8"/>
      <c r="S380" s="8"/>
    </row>
    <row r="381" spans="1:19" ht="15">
      <c r="A381" s="116"/>
      <c r="B381" s="112" t="s">
        <v>195</v>
      </c>
      <c r="C381" s="113"/>
      <c r="D381" s="214"/>
      <c r="E381" s="230">
        <f>SUM(E377:E380)</f>
        <v>71000</v>
      </c>
      <c r="F381" s="83"/>
      <c r="G381" s="83"/>
      <c r="H381" s="114"/>
      <c r="I381" s="115"/>
      <c r="J381" s="83"/>
      <c r="K381" s="153"/>
      <c r="L381" s="214"/>
      <c r="M381" s="230">
        <f>SUM(M377:M380)</f>
        <v>77000</v>
      </c>
      <c r="N381" s="230">
        <f>SUM(N377:N380)</f>
        <v>-6000</v>
      </c>
      <c r="O381" s="8"/>
      <c r="P381" s="8"/>
      <c r="Q381" s="8"/>
      <c r="R381" s="8"/>
      <c r="S381" s="8"/>
    </row>
    <row r="382" spans="1:19" ht="15">
      <c r="A382" s="116" t="s">
        <v>436</v>
      </c>
      <c r="B382" s="42" t="s">
        <v>388</v>
      </c>
      <c r="C382" s="117"/>
      <c r="D382" s="215"/>
      <c r="E382" s="230">
        <v>69000</v>
      </c>
      <c r="F382" s="83" t="s">
        <v>909</v>
      </c>
      <c r="G382" s="83"/>
      <c r="H382" s="114"/>
      <c r="I382" s="115"/>
      <c r="J382" s="83"/>
      <c r="K382" s="153"/>
      <c r="L382" s="215"/>
      <c r="M382" s="230">
        <v>69000</v>
      </c>
      <c r="N382" s="230">
        <f>SUM(N380:N381)</f>
        <v>-2000</v>
      </c>
      <c r="O382" s="8"/>
      <c r="P382" s="8"/>
      <c r="Q382" s="8"/>
      <c r="R382" s="8"/>
      <c r="S382" s="8"/>
    </row>
    <row r="383" spans="1:19" ht="15">
      <c r="A383" s="116" t="s">
        <v>437</v>
      </c>
      <c r="B383" s="42" t="s">
        <v>390</v>
      </c>
      <c r="C383" s="117"/>
      <c r="D383" s="215"/>
      <c r="E383" s="230">
        <v>60000</v>
      </c>
      <c r="F383" s="83"/>
      <c r="G383" s="83"/>
      <c r="H383" s="114"/>
      <c r="I383" s="115"/>
      <c r="J383" s="83"/>
      <c r="K383" s="153" t="s">
        <v>26</v>
      </c>
      <c r="L383" s="215"/>
      <c r="M383" s="230">
        <v>40000</v>
      </c>
      <c r="N383" s="230">
        <f>SUM(N381:N382)</f>
        <v>-8000</v>
      </c>
      <c r="O383" s="8"/>
      <c r="P383" s="8"/>
      <c r="Q383" s="8"/>
      <c r="R383" s="8"/>
      <c r="S383" s="8"/>
    </row>
    <row r="384" spans="1:19" ht="29.25" customHeight="1">
      <c r="A384" s="116" t="s">
        <v>735</v>
      </c>
      <c r="B384" s="42" t="s">
        <v>393</v>
      </c>
      <c r="C384" s="128"/>
      <c r="D384" s="215"/>
      <c r="E384" s="230">
        <v>10000</v>
      </c>
      <c r="F384" s="82"/>
      <c r="G384" s="82"/>
      <c r="H384" s="129" t="s">
        <v>643</v>
      </c>
      <c r="I384" s="134"/>
      <c r="J384" s="82"/>
      <c r="K384" s="159" t="s">
        <v>26</v>
      </c>
      <c r="L384" s="215"/>
      <c r="M384" s="230">
        <v>15000</v>
      </c>
      <c r="N384" s="230">
        <f>SUM(N382:N383)</f>
        <v>-10000</v>
      </c>
      <c r="O384" s="8"/>
      <c r="P384" s="8"/>
      <c r="Q384" s="8"/>
      <c r="R384" s="8"/>
      <c r="S384" s="8"/>
    </row>
    <row r="385" spans="1:19" ht="15">
      <c r="A385" s="116" t="s">
        <v>858</v>
      </c>
      <c r="B385" s="42" t="s">
        <v>395</v>
      </c>
      <c r="C385" s="117"/>
      <c r="D385" s="215"/>
      <c r="E385" s="230">
        <v>75000</v>
      </c>
      <c r="F385" s="83"/>
      <c r="G385" s="83"/>
      <c r="H385" s="114"/>
      <c r="I385" s="115"/>
      <c r="J385" s="83"/>
      <c r="K385" s="153" t="s">
        <v>26</v>
      </c>
      <c r="L385" s="215"/>
      <c r="M385" s="233">
        <v>90000</v>
      </c>
      <c r="N385" s="230">
        <f>SUM(N383:N384)</f>
        <v>-18000</v>
      </c>
      <c r="O385" s="8"/>
      <c r="P385" s="8"/>
      <c r="Q385" s="8"/>
      <c r="R385" s="8"/>
      <c r="S385" s="8"/>
    </row>
    <row r="386" spans="1:14" ht="15">
      <c r="A386" s="116"/>
      <c r="B386" s="112" t="s">
        <v>195</v>
      </c>
      <c r="C386" s="113"/>
      <c r="D386" s="214"/>
      <c r="E386" s="230"/>
      <c r="F386" s="83"/>
      <c r="G386" s="83"/>
      <c r="H386" s="114"/>
      <c r="I386" s="83"/>
      <c r="J386" s="83"/>
      <c r="K386" s="153"/>
      <c r="L386" s="214"/>
      <c r="M386" s="230"/>
      <c r="N386" s="230"/>
    </row>
    <row r="387" spans="1:14" ht="15.75" thickBot="1">
      <c r="A387" s="142"/>
      <c r="B387" s="143" t="s">
        <v>438</v>
      </c>
      <c r="C387" s="144"/>
      <c r="D387" s="221"/>
      <c r="E387" s="236">
        <f>+E78+E102+E130+E146+E151+E157+E164+E187+E258+E281+E301+E303+E305+E314+E347+E353+E365+E370+E374+E382+E383+E384+E385+E318+E273+E215+E386+E381+E369+E326+E302+E304+E375</f>
        <v>30806840</v>
      </c>
      <c r="F387" s="145"/>
      <c r="G387" s="145"/>
      <c r="H387" s="146"/>
      <c r="I387" s="145"/>
      <c r="J387" s="145"/>
      <c r="K387" s="162"/>
      <c r="L387" s="221"/>
      <c r="M387" s="236">
        <f>+M78+M102+M130+M146+M151+M157+M164+M187+M258+M281+M301+M303+M305+M314+M347+M353+M365+M370+M374+M382+M383+M384+M385+M318+M273+M215+M386+M381+M369+M326+M302+M304+M375</f>
        <v>12727100</v>
      </c>
      <c r="N387" s="236">
        <f>+N78+N102+N130+N146+N151+N157+N164+N187+N258+N281+N301+N303+N305+N314+N347+N353+N365+N370+N374+N382+N383+N384+N385+N318+N273+N215+N386+N381+N369+N326+N302+N304+N375</f>
        <v>17819740</v>
      </c>
    </row>
    <row r="390" ht="15">
      <c r="E390" s="255"/>
    </row>
  </sheetData>
  <sheetProtection/>
  <mergeCells count="15">
    <mergeCell ref="G2:G3"/>
    <mergeCell ref="E2:E3"/>
    <mergeCell ref="H2:H3"/>
    <mergeCell ref="A2:A3"/>
    <mergeCell ref="B2:B3"/>
    <mergeCell ref="C2:C3"/>
    <mergeCell ref="D2:D3"/>
    <mergeCell ref="F2:F3"/>
    <mergeCell ref="I2:I3"/>
    <mergeCell ref="L1:M1"/>
    <mergeCell ref="N1:N3"/>
    <mergeCell ref="L2:L3"/>
    <mergeCell ref="M2:M3"/>
    <mergeCell ref="J2:J3"/>
    <mergeCell ref="K2:K3"/>
  </mergeCells>
  <printOptions/>
  <pageMargins left="0.1968503937007874" right="0.1968503937007874" top="0.4724409448818898" bottom="0.31496062992125984" header="0.11811023622047245" footer="0.31496062992125984"/>
  <pageSetup fitToHeight="7" fitToWidth="1" horizontalDpi="600" verticalDpi="600" orientation="portrait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6" customWidth="1"/>
    <col min="2" max="2" width="25.28125" style="1" customWidth="1"/>
    <col min="3" max="3" width="8.8515625" style="2" customWidth="1"/>
    <col min="4" max="4" width="9.140625" style="3" customWidth="1"/>
    <col min="5" max="5" width="12.28125" style="222" customWidth="1"/>
    <col min="6" max="6" width="9.8515625" style="3" customWidth="1"/>
    <col min="7" max="7" width="11.140625" style="3" customWidth="1"/>
    <col min="8" max="8" width="9.8515625" style="3" customWidth="1"/>
    <col min="9" max="9" width="9.28125" style="10" customWidth="1"/>
    <col min="10" max="10" width="12.00390625" style="9" customWidth="1"/>
    <col min="11" max="11" width="12.57421875" style="248" customWidth="1"/>
    <col min="12" max="12" width="10.7109375" style="248" customWidth="1"/>
    <col min="13" max="13" width="10.421875" style="248" customWidth="1"/>
    <col min="14" max="14" width="11.57421875" style="8" bestFit="1" customWidth="1"/>
    <col min="15" max="15" width="10.140625" style="8" bestFit="1" customWidth="1"/>
    <col min="16" max="16" width="12.7109375" style="21" customWidth="1"/>
    <col min="17" max="16384" width="9.140625" style="8" customWidth="1"/>
  </cols>
  <sheetData>
    <row r="1" spans="1:16" ht="22.5" customHeight="1" thickBot="1">
      <c r="A1" s="254" t="s">
        <v>1056</v>
      </c>
      <c r="B1" s="8"/>
      <c r="C1" s="30"/>
      <c r="D1" s="31"/>
      <c r="E1" s="237"/>
      <c r="F1" s="31"/>
      <c r="G1" s="31"/>
      <c r="H1" s="31"/>
      <c r="I1" s="32"/>
      <c r="N1" s="359" t="s">
        <v>1053</v>
      </c>
      <c r="O1" s="360"/>
      <c r="P1" s="361" t="s">
        <v>1054</v>
      </c>
    </row>
    <row r="2" spans="1:16" ht="15" customHeight="1">
      <c r="A2" s="366" t="s">
        <v>196</v>
      </c>
      <c r="B2" s="368" t="s">
        <v>91</v>
      </c>
      <c r="C2" s="370" t="s">
        <v>197</v>
      </c>
      <c r="D2" s="372" t="s">
        <v>92</v>
      </c>
      <c r="E2" s="376" t="s">
        <v>783</v>
      </c>
      <c r="F2" s="383" t="s">
        <v>784</v>
      </c>
      <c r="G2" s="385" t="s">
        <v>839</v>
      </c>
      <c r="H2" s="387" t="s">
        <v>56</v>
      </c>
      <c r="I2" s="374" t="s">
        <v>198</v>
      </c>
      <c r="J2" s="370" t="s">
        <v>737</v>
      </c>
      <c r="K2" s="378" t="s">
        <v>779</v>
      </c>
      <c r="L2" s="378" t="s">
        <v>780</v>
      </c>
      <c r="M2" s="380" t="s">
        <v>781</v>
      </c>
      <c r="N2" s="364" t="s">
        <v>92</v>
      </c>
      <c r="O2" s="342" t="s">
        <v>785</v>
      </c>
      <c r="P2" s="362"/>
    </row>
    <row r="3" spans="1:16" ht="22.5" customHeight="1">
      <c r="A3" s="367"/>
      <c r="B3" s="369"/>
      <c r="C3" s="371"/>
      <c r="D3" s="373"/>
      <c r="E3" s="377"/>
      <c r="F3" s="384"/>
      <c r="G3" s="386"/>
      <c r="H3" s="388"/>
      <c r="I3" s="375"/>
      <c r="J3" s="382"/>
      <c r="K3" s="379"/>
      <c r="L3" s="379"/>
      <c r="M3" s="381"/>
      <c r="N3" s="365"/>
      <c r="O3" s="343"/>
      <c r="P3" s="363"/>
    </row>
    <row r="4" spans="1:16" s="21" customFormat="1" ht="15">
      <c r="A4" s="189" t="s">
        <v>93</v>
      </c>
      <c r="B4" s="186" t="s">
        <v>6</v>
      </c>
      <c r="C4" s="187"/>
      <c r="D4" s="188"/>
      <c r="E4" s="238"/>
      <c r="F4" s="198"/>
      <c r="G4" s="198"/>
      <c r="H4" s="198"/>
      <c r="I4" s="193"/>
      <c r="J4" s="193"/>
      <c r="K4" s="249"/>
      <c r="L4" s="249"/>
      <c r="M4" s="300"/>
      <c r="N4" s="310"/>
      <c r="O4" s="238"/>
      <c r="P4" s="295"/>
    </row>
    <row r="5" spans="1:18" s="22" customFormat="1" ht="45">
      <c r="A5" s="265" t="s">
        <v>999</v>
      </c>
      <c r="B5" s="266" t="s">
        <v>897</v>
      </c>
      <c r="C5" s="267"/>
      <c r="D5" s="268"/>
      <c r="E5" s="329">
        <v>0</v>
      </c>
      <c r="F5" s="270" t="s">
        <v>51</v>
      </c>
      <c r="G5" s="270" t="s">
        <v>787</v>
      </c>
      <c r="H5" s="282"/>
      <c r="I5" s="268"/>
      <c r="J5" s="271" t="s">
        <v>57</v>
      </c>
      <c r="K5" s="272"/>
      <c r="L5" s="272"/>
      <c r="M5" s="301">
        <f>+E5</f>
        <v>0</v>
      </c>
      <c r="N5" s="311"/>
      <c r="O5" s="269">
        <v>25000000</v>
      </c>
      <c r="P5" s="312">
        <f>+E5-O5</f>
        <v>-25000000</v>
      </c>
      <c r="Q5" s="253"/>
      <c r="R5" s="253"/>
    </row>
    <row r="6" spans="1:18" s="22" customFormat="1" ht="45">
      <c r="A6" s="265" t="s">
        <v>998</v>
      </c>
      <c r="B6" s="266" t="s">
        <v>900</v>
      </c>
      <c r="C6" s="267"/>
      <c r="D6" s="268"/>
      <c r="E6" s="329">
        <v>0</v>
      </c>
      <c r="F6" s="273" t="s">
        <v>51</v>
      </c>
      <c r="G6" s="273" t="s">
        <v>787</v>
      </c>
      <c r="H6" s="273"/>
      <c r="I6" s="274"/>
      <c r="J6" s="271" t="s">
        <v>57</v>
      </c>
      <c r="K6" s="275"/>
      <c r="L6" s="275"/>
      <c r="M6" s="302">
        <v>0</v>
      </c>
      <c r="N6" s="311"/>
      <c r="O6" s="269">
        <v>250000</v>
      </c>
      <c r="P6" s="312">
        <f>+E6-O6</f>
        <v>-250000</v>
      </c>
      <c r="R6" s="253"/>
    </row>
    <row r="7" spans="1:18" s="22" customFormat="1" ht="38.25">
      <c r="A7" s="265" t="s">
        <v>119</v>
      </c>
      <c r="B7" s="266" t="s">
        <v>901</v>
      </c>
      <c r="C7" s="267"/>
      <c r="D7" s="268"/>
      <c r="E7" s="329">
        <v>0</v>
      </c>
      <c r="F7" s="276" t="s">
        <v>910</v>
      </c>
      <c r="G7" s="276" t="s">
        <v>787</v>
      </c>
      <c r="H7" s="279"/>
      <c r="I7" s="277"/>
      <c r="J7" s="271" t="s">
        <v>57</v>
      </c>
      <c r="K7" s="278"/>
      <c r="L7" s="278"/>
      <c r="M7" s="303">
        <f>+E7</f>
        <v>0</v>
      </c>
      <c r="N7" s="311"/>
      <c r="O7" s="269">
        <v>199000</v>
      </c>
      <c r="P7" s="312">
        <f>+E7-O7</f>
        <v>-199000</v>
      </c>
      <c r="R7" s="253"/>
    </row>
    <row r="8" spans="1:18" s="22" customFormat="1" ht="15">
      <c r="A8" s="190" t="s">
        <v>902</v>
      </c>
      <c r="B8" s="191" t="s">
        <v>77</v>
      </c>
      <c r="C8" s="192"/>
      <c r="D8" s="195"/>
      <c r="E8" s="239">
        <f>+SUM(E5:E7)</f>
        <v>0</v>
      </c>
      <c r="F8" s="196"/>
      <c r="G8" s="196"/>
      <c r="H8" s="196"/>
      <c r="I8" s="197"/>
      <c r="J8" s="197"/>
      <c r="K8" s="250">
        <f>+K5</f>
        <v>0</v>
      </c>
      <c r="L8" s="250">
        <f>+L5</f>
        <v>0</v>
      </c>
      <c r="M8" s="304">
        <f>+SUM(M5:M7)</f>
        <v>0</v>
      </c>
      <c r="N8" s="313"/>
      <c r="O8" s="239">
        <f>+SUM(O5:O7)</f>
        <v>25449000</v>
      </c>
      <c r="P8" s="314">
        <f>+SUM(P5:P7)</f>
        <v>-25449000</v>
      </c>
      <c r="R8" s="253"/>
    </row>
    <row r="9" spans="1:18" ht="15" customHeight="1">
      <c r="A9" s="189" t="s">
        <v>132</v>
      </c>
      <c r="B9" s="186" t="s">
        <v>719</v>
      </c>
      <c r="C9" s="54"/>
      <c r="D9" s="55"/>
      <c r="E9" s="240"/>
      <c r="F9" s="173"/>
      <c r="G9" s="173"/>
      <c r="H9" s="173"/>
      <c r="I9" s="174"/>
      <c r="J9" s="175"/>
      <c r="K9" s="249"/>
      <c r="L9" s="249"/>
      <c r="M9" s="300"/>
      <c r="N9" s="315"/>
      <c r="O9" s="240"/>
      <c r="P9" s="298"/>
      <c r="R9" s="253"/>
    </row>
    <row r="10" spans="1:18" ht="15">
      <c r="A10" s="51" t="s">
        <v>133</v>
      </c>
      <c r="B10" s="38" t="s">
        <v>68</v>
      </c>
      <c r="C10" s="53" t="s">
        <v>128</v>
      </c>
      <c r="D10" s="165">
        <v>1</v>
      </c>
      <c r="E10" s="229">
        <v>0</v>
      </c>
      <c r="F10" s="194" t="s">
        <v>909</v>
      </c>
      <c r="G10" s="168"/>
      <c r="H10" s="106"/>
      <c r="I10" s="106"/>
      <c r="J10" s="167" t="s">
        <v>736</v>
      </c>
      <c r="K10" s="225">
        <f>+E10</f>
        <v>0</v>
      </c>
      <c r="L10" s="225"/>
      <c r="M10" s="301"/>
      <c r="N10" s="316">
        <v>1</v>
      </c>
      <c r="O10" s="229">
        <v>5000</v>
      </c>
      <c r="P10" s="312">
        <f>+E10-O10</f>
        <v>-5000</v>
      </c>
      <c r="R10" s="253"/>
    </row>
    <row r="11" spans="1:18" ht="12.75" customHeight="1">
      <c r="A11" s="51" t="s">
        <v>134</v>
      </c>
      <c r="B11" s="38" t="s">
        <v>821</v>
      </c>
      <c r="C11" s="53"/>
      <c r="D11" s="165"/>
      <c r="E11" s="229"/>
      <c r="F11" s="194"/>
      <c r="G11" s="168"/>
      <c r="H11" s="106"/>
      <c r="I11" s="106"/>
      <c r="J11" s="167" t="s">
        <v>736</v>
      </c>
      <c r="K11" s="225">
        <f>+E11</f>
        <v>0</v>
      </c>
      <c r="L11" s="225"/>
      <c r="M11" s="301"/>
      <c r="N11" s="316"/>
      <c r="O11" s="229"/>
      <c r="P11" s="312">
        <f>+E11-O11</f>
        <v>0</v>
      </c>
      <c r="R11" s="253"/>
    </row>
    <row r="12" spans="1:18" ht="15">
      <c r="A12" s="51" t="s">
        <v>185</v>
      </c>
      <c r="B12" s="38" t="s">
        <v>79</v>
      </c>
      <c r="C12" s="53" t="s">
        <v>95</v>
      </c>
      <c r="D12" s="165">
        <v>3</v>
      </c>
      <c r="E12" s="229">
        <v>0</v>
      </c>
      <c r="F12" s="169" t="s">
        <v>909</v>
      </c>
      <c r="G12" s="168"/>
      <c r="H12" s="106"/>
      <c r="I12" s="106"/>
      <c r="J12" s="167" t="s">
        <v>736</v>
      </c>
      <c r="K12" s="225">
        <f>+E12</f>
        <v>0</v>
      </c>
      <c r="L12" s="225"/>
      <c r="M12" s="301"/>
      <c r="N12" s="316">
        <v>3</v>
      </c>
      <c r="O12" s="229">
        <v>7000</v>
      </c>
      <c r="P12" s="312">
        <f>+E12-O12</f>
        <v>-7000</v>
      </c>
      <c r="R12" s="253"/>
    </row>
    <row r="13" spans="1:18" ht="15">
      <c r="A13" s="51" t="s">
        <v>186</v>
      </c>
      <c r="B13" s="38" t="s">
        <v>837</v>
      </c>
      <c r="C13" s="53"/>
      <c r="D13" s="165"/>
      <c r="E13" s="229">
        <v>0</v>
      </c>
      <c r="F13" s="169" t="s">
        <v>909</v>
      </c>
      <c r="G13" s="168"/>
      <c r="H13" s="106"/>
      <c r="I13" s="106"/>
      <c r="J13" s="167" t="s">
        <v>736</v>
      </c>
      <c r="K13" s="225">
        <f>+E13</f>
        <v>0</v>
      </c>
      <c r="L13" s="225"/>
      <c r="M13" s="301"/>
      <c r="N13" s="316"/>
      <c r="O13" s="229">
        <v>10000</v>
      </c>
      <c r="P13" s="312">
        <f>+E13-O13</f>
        <v>-10000</v>
      </c>
      <c r="R13" s="253"/>
    </row>
    <row r="14" spans="1:18" s="13" customFormat="1" ht="15">
      <c r="A14" s="263" t="s">
        <v>903</v>
      </c>
      <c r="B14" s="91" t="s">
        <v>76</v>
      </c>
      <c r="C14" s="25"/>
      <c r="D14" s="58"/>
      <c r="E14" s="241">
        <f>+SUM(E10:E13)</f>
        <v>0</v>
      </c>
      <c r="F14" s="176"/>
      <c r="G14" s="176"/>
      <c r="H14" s="176"/>
      <c r="I14" s="177"/>
      <c r="J14" s="65"/>
      <c r="K14" s="241">
        <f>+SUM(K10:K13)</f>
        <v>0</v>
      </c>
      <c r="L14" s="245"/>
      <c r="M14" s="305"/>
      <c r="N14" s="317"/>
      <c r="O14" s="241">
        <f>+SUM(O10:O13)</f>
        <v>22000</v>
      </c>
      <c r="P14" s="297">
        <f>+SUM(P10:P13)</f>
        <v>-22000</v>
      </c>
      <c r="R14" s="253"/>
    </row>
    <row r="15" spans="1:18" ht="15" customHeight="1">
      <c r="A15" s="264" t="s">
        <v>135</v>
      </c>
      <c r="B15" s="89" t="s">
        <v>58</v>
      </c>
      <c r="C15" s="59"/>
      <c r="D15" s="60"/>
      <c r="E15" s="242"/>
      <c r="F15" s="175"/>
      <c r="G15" s="175"/>
      <c r="H15" s="175"/>
      <c r="I15" s="178"/>
      <c r="J15" s="175"/>
      <c r="K15" s="249"/>
      <c r="L15" s="249"/>
      <c r="M15" s="300"/>
      <c r="N15" s="318"/>
      <c r="O15" s="242"/>
      <c r="P15" s="298"/>
      <c r="R15" s="253"/>
    </row>
    <row r="16" spans="1:18" s="12" customFormat="1" ht="15">
      <c r="A16" s="74" t="s">
        <v>136</v>
      </c>
      <c r="B16" s="49" t="s">
        <v>187</v>
      </c>
      <c r="C16" s="61"/>
      <c r="D16" s="62"/>
      <c r="E16" s="243"/>
      <c r="F16" s="179"/>
      <c r="G16" s="179"/>
      <c r="H16" s="179"/>
      <c r="I16" s="180"/>
      <c r="J16" s="182"/>
      <c r="K16" s="251"/>
      <c r="L16" s="251"/>
      <c r="M16" s="305"/>
      <c r="N16" s="319"/>
      <c r="O16" s="243"/>
      <c r="P16" s="320"/>
      <c r="R16" s="253"/>
    </row>
    <row r="17" spans="1:18" ht="30">
      <c r="A17" s="287" t="s">
        <v>1000</v>
      </c>
      <c r="B17" s="86" t="s">
        <v>1057</v>
      </c>
      <c r="C17" s="41" t="s">
        <v>789</v>
      </c>
      <c r="D17" s="56"/>
      <c r="E17" s="226">
        <f>2359800+292000</f>
        <v>2651800</v>
      </c>
      <c r="F17" s="169" t="s">
        <v>51</v>
      </c>
      <c r="G17" s="168" t="s">
        <v>787</v>
      </c>
      <c r="H17" s="106"/>
      <c r="I17" s="106"/>
      <c r="J17" s="167" t="s">
        <v>1047</v>
      </c>
      <c r="K17" s="225">
        <f>+E17-M17</f>
        <v>851800</v>
      </c>
      <c r="L17" s="225"/>
      <c r="M17" s="301">
        <v>1800000</v>
      </c>
      <c r="N17" s="321"/>
      <c r="O17" s="226">
        <v>2000000</v>
      </c>
      <c r="P17" s="312">
        <f aca="true" t="shared" si="0" ref="P17:P25">+E17-O17</f>
        <v>651800</v>
      </c>
      <c r="R17" s="253"/>
    </row>
    <row r="18" spans="1:18" ht="30">
      <c r="A18" s="287" t="s">
        <v>1001</v>
      </c>
      <c r="B18" s="86" t="s">
        <v>850</v>
      </c>
      <c r="C18" s="41"/>
      <c r="D18" s="56"/>
      <c r="E18" s="226">
        <f>2965974.5+292384-E17</f>
        <v>606558.5</v>
      </c>
      <c r="F18" s="169" t="s">
        <v>51</v>
      </c>
      <c r="G18" s="168" t="s">
        <v>787</v>
      </c>
      <c r="H18" s="262"/>
      <c r="I18" s="106"/>
      <c r="J18" s="167" t="s">
        <v>736</v>
      </c>
      <c r="K18" s="225">
        <f>+E18</f>
        <v>606558.5</v>
      </c>
      <c r="L18" s="225"/>
      <c r="M18" s="301"/>
      <c r="N18" s="321"/>
      <c r="O18" s="226">
        <v>1000000</v>
      </c>
      <c r="P18" s="312">
        <f t="shared" si="0"/>
        <v>-393441.5</v>
      </c>
      <c r="R18" s="253"/>
    </row>
    <row r="19" spans="1:18" ht="15" customHeight="1">
      <c r="A19" s="287" t="s">
        <v>1002</v>
      </c>
      <c r="B19" s="86" t="s">
        <v>1052</v>
      </c>
      <c r="C19" s="41" t="s">
        <v>95</v>
      </c>
      <c r="D19" s="56">
        <v>10</v>
      </c>
      <c r="E19" s="225">
        <v>0</v>
      </c>
      <c r="F19" s="169" t="s">
        <v>910</v>
      </c>
      <c r="G19" s="168" t="s">
        <v>787</v>
      </c>
      <c r="H19" s="106"/>
      <c r="I19" s="106"/>
      <c r="J19" s="167" t="s">
        <v>838</v>
      </c>
      <c r="K19" s="225">
        <f>+E19</f>
        <v>0</v>
      </c>
      <c r="L19" s="225"/>
      <c r="M19" s="301"/>
      <c r="N19" s="321">
        <v>10</v>
      </c>
      <c r="O19" s="225">
        <v>199000</v>
      </c>
      <c r="P19" s="312">
        <f t="shared" si="0"/>
        <v>-199000</v>
      </c>
      <c r="R19" s="253"/>
    </row>
    <row r="20" spans="1:18" ht="30">
      <c r="A20" s="287" t="s">
        <v>1003</v>
      </c>
      <c r="B20" s="38" t="s">
        <v>1050</v>
      </c>
      <c r="C20" s="41" t="s">
        <v>95</v>
      </c>
      <c r="D20" s="170">
        <v>1</v>
      </c>
      <c r="E20" s="227">
        <v>0</v>
      </c>
      <c r="F20" s="169" t="s">
        <v>51</v>
      </c>
      <c r="G20" s="168" t="s">
        <v>787</v>
      </c>
      <c r="H20" s="106"/>
      <c r="I20" s="106"/>
      <c r="J20" s="167"/>
      <c r="K20" s="225">
        <f>+E20*0.2</f>
        <v>0</v>
      </c>
      <c r="L20" s="225"/>
      <c r="M20" s="301">
        <f>+E20-K20</f>
        <v>0</v>
      </c>
      <c r="N20" s="322">
        <v>1</v>
      </c>
      <c r="O20" s="227">
        <v>1500000</v>
      </c>
      <c r="P20" s="312">
        <f t="shared" si="0"/>
        <v>-1500000</v>
      </c>
      <c r="R20" s="253"/>
    </row>
    <row r="21" spans="1:18" ht="15">
      <c r="A21" s="287" t="s">
        <v>1004</v>
      </c>
      <c r="B21" s="38" t="s">
        <v>995</v>
      </c>
      <c r="C21" s="41" t="s">
        <v>95</v>
      </c>
      <c r="D21" s="170">
        <v>1</v>
      </c>
      <c r="E21" s="227">
        <v>998000</v>
      </c>
      <c r="F21" s="169" t="s">
        <v>51</v>
      </c>
      <c r="G21" s="168" t="s">
        <v>787</v>
      </c>
      <c r="H21" s="262"/>
      <c r="I21" s="106"/>
      <c r="J21" s="167" t="s">
        <v>894</v>
      </c>
      <c r="K21" s="227">
        <f>+E21</f>
        <v>998000</v>
      </c>
      <c r="L21" s="225"/>
      <c r="M21" s="301"/>
      <c r="N21" s="322">
        <v>1</v>
      </c>
      <c r="O21" s="227">
        <v>7000000</v>
      </c>
      <c r="P21" s="312">
        <f t="shared" si="0"/>
        <v>-6002000</v>
      </c>
      <c r="R21" s="253"/>
    </row>
    <row r="22" spans="1:18" ht="15">
      <c r="A22" s="287" t="s">
        <v>1005</v>
      </c>
      <c r="B22" s="38" t="s">
        <v>312</v>
      </c>
      <c r="C22" s="53" t="s">
        <v>95</v>
      </c>
      <c r="D22" s="56">
        <v>1</v>
      </c>
      <c r="E22" s="225">
        <v>0</v>
      </c>
      <c r="F22" s="163" t="s">
        <v>909</v>
      </c>
      <c r="G22" s="166"/>
      <c r="H22" s="106"/>
      <c r="I22" s="106"/>
      <c r="J22" s="167" t="s">
        <v>736</v>
      </c>
      <c r="K22" s="225">
        <f aca="true" t="shared" si="1" ref="K22:K29">+E22</f>
        <v>0</v>
      </c>
      <c r="L22" s="225"/>
      <c r="M22" s="301"/>
      <c r="N22" s="321">
        <v>1</v>
      </c>
      <c r="O22" s="225">
        <v>4000</v>
      </c>
      <c r="P22" s="312">
        <f t="shared" si="0"/>
        <v>-4000</v>
      </c>
      <c r="R22" s="253"/>
    </row>
    <row r="23" spans="1:18" ht="30">
      <c r="A23" s="287" t="s">
        <v>1006</v>
      </c>
      <c r="B23" s="38" t="s">
        <v>1051</v>
      </c>
      <c r="C23" s="53" t="s">
        <v>95</v>
      </c>
      <c r="D23" s="56"/>
      <c r="E23" s="225">
        <v>0</v>
      </c>
      <c r="F23" s="163" t="s">
        <v>910</v>
      </c>
      <c r="G23" s="166" t="s">
        <v>787</v>
      </c>
      <c r="H23" s="106"/>
      <c r="I23" s="106"/>
      <c r="J23" s="167" t="s">
        <v>736</v>
      </c>
      <c r="K23" s="225">
        <f t="shared" si="1"/>
        <v>0</v>
      </c>
      <c r="L23" s="252"/>
      <c r="M23" s="301"/>
      <c r="N23" s="321"/>
      <c r="O23" s="225">
        <v>500000</v>
      </c>
      <c r="P23" s="312">
        <f t="shared" si="0"/>
        <v>-500000</v>
      </c>
      <c r="R23" s="253"/>
    </row>
    <row r="24" spans="1:18" ht="15">
      <c r="A24" s="287" t="s">
        <v>1007</v>
      </c>
      <c r="B24" s="38" t="s">
        <v>81</v>
      </c>
      <c r="C24" s="53" t="s">
        <v>95</v>
      </c>
      <c r="D24" s="56">
        <v>1</v>
      </c>
      <c r="E24" s="225">
        <v>198200</v>
      </c>
      <c r="F24" s="163" t="s">
        <v>910</v>
      </c>
      <c r="G24" s="166" t="s">
        <v>787</v>
      </c>
      <c r="H24" s="106"/>
      <c r="I24" s="106"/>
      <c r="J24" s="167" t="s">
        <v>736</v>
      </c>
      <c r="K24" s="225">
        <f t="shared" si="1"/>
        <v>198200</v>
      </c>
      <c r="L24" s="252"/>
      <c r="M24" s="301"/>
      <c r="N24" s="321">
        <v>1</v>
      </c>
      <c r="O24" s="225">
        <v>199000</v>
      </c>
      <c r="P24" s="312">
        <f t="shared" si="0"/>
        <v>-800</v>
      </c>
      <c r="R24" s="253"/>
    </row>
    <row r="25" spans="1:18" ht="15">
      <c r="A25" s="287" t="s">
        <v>1008</v>
      </c>
      <c r="B25" s="38" t="s">
        <v>1066</v>
      </c>
      <c r="C25" s="53" t="s">
        <v>95</v>
      </c>
      <c r="D25" s="56">
        <v>1</v>
      </c>
      <c r="E25" s="225"/>
      <c r="F25" s="163" t="s">
        <v>51</v>
      </c>
      <c r="G25" s="166" t="s">
        <v>787</v>
      </c>
      <c r="H25" s="106"/>
      <c r="I25" s="106"/>
      <c r="J25" s="167" t="s">
        <v>822</v>
      </c>
      <c r="K25" s="225">
        <f t="shared" si="1"/>
        <v>0</v>
      </c>
      <c r="L25" s="252"/>
      <c r="M25" s="301"/>
      <c r="N25" s="321">
        <v>1</v>
      </c>
      <c r="O25" s="225">
        <v>1300000</v>
      </c>
      <c r="P25" s="312">
        <f t="shared" si="0"/>
        <v>-1300000</v>
      </c>
      <c r="Q25" s="21" t="s">
        <v>1058</v>
      </c>
      <c r="R25" s="253"/>
    </row>
    <row r="26" spans="1:18" ht="45">
      <c r="A26" s="287" t="s">
        <v>1059</v>
      </c>
      <c r="B26" s="38" t="s">
        <v>1060</v>
      </c>
      <c r="C26" s="53" t="s">
        <v>95</v>
      </c>
      <c r="D26" s="56">
        <v>4</v>
      </c>
      <c r="E26" s="225">
        <f>213935+60000</f>
        <v>273935</v>
      </c>
      <c r="F26" s="163" t="s">
        <v>51</v>
      </c>
      <c r="G26" s="166" t="s">
        <v>787</v>
      </c>
      <c r="H26" s="106"/>
      <c r="I26" s="106"/>
      <c r="J26" s="167" t="s">
        <v>822</v>
      </c>
      <c r="K26" s="225">
        <f t="shared" si="1"/>
        <v>273935</v>
      </c>
      <c r="L26" s="252"/>
      <c r="M26" s="301"/>
      <c r="N26" s="321">
        <v>1</v>
      </c>
      <c r="O26" s="225">
        <v>0</v>
      </c>
      <c r="P26" s="312">
        <f>+E26-O26</f>
        <v>273935</v>
      </c>
      <c r="Q26" s="21"/>
      <c r="R26" s="253"/>
    </row>
    <row r="27" spans="1:18" ht="30">
      <c r="A27" s="287" t="s">
        <v>1061</v>
      </c>
      <c r="B27" s="38" t="s">
        <v>1062</v>
      </c>
      <c r="C27" s="53" t="s">
        <v>95</v>
      </c>
      <c r="D27" s="56">
        <v>1</v>
      </c>
      <c r="E27" s="225">
        <v>50000</v>
      </c>
      <c r="F27" s="163" t="s">
        <v>51</v>
      </c>
      <c r="G27" s="166" t="s">
        <v>787</v>
      </c>
      <c r="H27" s="106"/>
      <c r="I27" s="106"/>
      <c r="J27" s="167" t="s">
        <v>822</v>
      </c>
      <c r="K27" s="225">
        <f t="shared" si="1"/>
        <v>50000</v>
      </c>
      <c r="L27" s="252"/>
      <c r="M27" s="301"/>
      <c r="N27" s="321">
        <v>1</v>
      </c>
      <c r="O27" s="225"/>
      <c r="P27" s="312">
        <f>+E27-O27</f>
        <v>50000</v>
      </c>
      <c r="Q27" s="21"/>
      <c r="R27" s="253"/>
    </row>
    <row r="28" spans="1:18" ht="30">
      <c r="A28" s="51" t="s">
        <v>1063</v>
      </c>
      <c r="B28" s="38" t="s">
        <v>895</v>
      </c>
      <c r="C28" s="53" t="s">
        <v>95</v>
      </c>
      <c r="D28" s="56">
        <v>10</v>
      </c>
      <c r="E28" s="225">
        <v>63000</v>
      </c>
      <c r="F28" s="163" t="s">
        <v>909</v>
      </c>
      <c r="G28" s="168"/>
      <c r="H28" s="106"/>
      <c r="I28" s="106" t="s">
        <v>804</v>
      </c>
      <c r="J28" s="167" t="s">
        <v>736</v>
      </c>
      <c r="K28" s="225">
        <f t="shared" si="1"/>
        <v>63000</v>
      </c>
      <c r="L28" s="225"/>
      <c r="M28" s="301"/>
      <c r="N28" s="321">
        <v>1</v>
      </c>
      <c r="O28" s="225"/>
      <c r="P28" s="312">
        <f>+E28-O28</f>
        <v>63000</v>
      </c>
      <c r="Q28" s="21"/>
      <c r="R28" s="253"/>
    </row>
    <row r="29" spans="1:18" ht="30">
      <c r="A29" s="51" t="s">
        <v>1065</v>
      </c>
      <c r="B29" s="38" t="s">
        <v>1080</v>
      </c>
      <c r="C29" s="53" t="s">
        <v>95</v>
      </c>
      <c r="D29" s="56"/>
      <c r="E29" s="225">
        <v>200000</v>
      </c>
      <c r="F29" s="163" t="s">
        <v>909</v>
      </c>
      <c r="G29" s="168"/>
      <c r="H29" s="106"/>
      <c r="I29" s="106" t="s">
        <v>804</v>
      </c>
      <c r="J29" s="167" t="s">
        <v>736</v>
      </c>
      <c r="K29" s="225">
        <f t="shared" si="1"/>
        <v>200000</v>
      </c>
      <c r="L29" s="225"/>
      <c r="M29" s="301"/>
      <c r="N29" s="321">
        <v>1</v>
      </c>
      <c r="O29" s="225"/>
      <c r="P29" s="312">
        <f>+E29-O29</f>
        <v>200000</v>
      </c>
      <c r="Q29" s="21"/>
      <c r="R29" s="253"/>
    </row>
    <row r="30" spans="1:18" s="13" customFormat="1" ht="15">
      <c r="A30" s="263" t="s">
        <v>982</v>
      </c>
      <c r="B30" s="48" t="s">
        <v>195</v>
      </c>
      <c r="C30" s="25"/>
      <c r="D30" s="58"/>
      <c r="E30" s="241">
        <f>SUM(E17:E29)</f>
        <v>5041493.5</v>
      </c>
      <c r="F30" s="176"/>
      <c r="G30" s="176"/>
      <c r="H30" s="176"/>
      <c r="I30" s="177"/>
      <c r="J30" s="65"/>
      <c r="K30" s="241">
        <f>SUM(K17:K29)</f>
        <v>3241493.5</v>
      </c>
      <c r="L30" s="241">
        <f>SUM(L17:L25)</f>
        <v>0</v>
      </c>
      <c r="M30" s="241">
        <f>SUM(M17:M29)</f>
        <v>1800000</v>
      </c>
      <c r="N30" s="317"/>
      <c r="O30" s="241">
        <f>SUM(O17:O29)</f>
        <v>13702000</v>
      </c>
      <c r="P30" s="241">
        <f>SUM(P17:P29)</f>
        <v>-8660506.5</v>
      </c>
      <c r="R30" s="253"/>
    </row>
    <row r="31" spans="1:18" s="12" customFormat="1" ht="30">
      <c r="A31" s="74" t="s">
        <v>138</v>
      </c>
      <c r="B31" s="49" t="s">
        <v>188</v>
      </c>
      <c r="C31" s="61"/>
      <c r="D31" s="62"/>
      <c r="E31" s="243"/>
      <c r="F31" s="179"/>
      <c r="G31" s="179"/>
      <c r="H31" s="179"/>
      <c r="I31" s="180"/>
      <c r="J31" s="179"/>
      <c r="K31" s="251"/>
      <c r="L31" s="251"/>
      <c r="M31" s="305"/>
      <c r="N31" s="319"/>
      <c r="O31" s="243"/>
      <c r="P31" s="320"/>
      <c r="R31" s="253"/>
    </row>
    <row r="32" spans="1:18" ht="15">
      <c r="A32" s="51" t="s">
        <v>1009</v>
      </c>
      <c r="B32" s="38" t="s">
        <v>983</v>
      </c>
      <c r="C32" s="53" t="s">
        <v>95</v>
      </c>
      <c r="D32" s="56">
        <v>1</v>
      </c>
      <c r="E32" s="225">
        <v>6000</v>
      </c>
      <c r="F32" s="163" t="s">
        <v>909</v>
      </c>
      <c r="G32" s="168"/>
      <c r="H32" s="262"/>
      <c r="I32" s="106"/>
      <c r="J32" s="167"/>
      <c r="K32" s="225">
        <f>+E32</f>
        <v>6000</v>
      </c>
      <c r="L32" s="225"/>
      <c r="M32" s="301"/>
      <c r="N32" s="321">
        <v>1</v>
      </c>
      <c r="O32" s="225">
        <v>12000</v>
      </c>
      <c r="P32" s="312">
        <f aca="true" t="shared" si="2" ref="P32:P43">+E32-O32</f>
        <v>-6000</v>
      </c>
      <c r="R32" s="253"/>
    </row>
    <row r="33" spans="1:18" ht="15">
      <c r="A33" s="51" t="s">
        <v>1010</v>
      </c>
      <c r="B33" s="38" t="s">
        <v>826</v>
      </c>
      <c r="C33" s="53" t="s">
        <v>95</v>
      </c>
      <c r="D33" s="56">
        <v>2</v>
      </c>
      <c r="E33" s="225">
        <f>93936*2</f>
        <v>187872</v>
      </c>
      <c r="F33" s="163" t="s">
        <v>910</v>
      </c>
      <c r="G33" s="168" t="s">
        <v>787</v>
      </c>
      <c r="H33" s="106"/>
      <c r="I33" s="106" t="s">
        <v>799</v>
      </c>
      <c r="J33" s="167" t="s">
        <v>736</v>
      </c>
      <c r="K33" s="225">
        <f aca="true" t="shared" si="3" ref="K33:K43">+E33</f>
        <v>187872</v>
      </c>
      <c r="L33" s="225"/>
      <c r="M33" s="301"/>
      <c r="N33" s="321">
        <v>1</v>
      </c>
      <c r="O33" s="225">
        <v>100000</v>
      </c>
      <c r="P33" s="312">
        <f t="shared" si="2"/>
        <v>87872</v>
      </c>
      <c r="R33" s="253"/>
    </row>
    <row r="34" spans="1:18" ht="15">
      <c r="A34" s="51" t="s">
        <v>1011</v>
      </c>
      <c r="B34" s="199" t="s">
        <v>994</v>
      </c>
      <c r="C34" s="53" t="s">
        <v>95</v>
      </c>
      <c r="D34" s="56">
        <v>1</v>
      </c>
      <c r="E34" s="225">
        <v>199000</v>
      </c>
      <c r="F34" s="163" t="s">
        <v>910</v>
      </c>
      <c r="G34" s="166" t="s">
        <v>787</v>
      </c>
      <c r="H34" s="106"/>
      <c r="I34" s="106" t="s">
        <v>800</v>
      </c>
      <c r="J34" s="167" t="s">
        <v>736</v>
      </c>
      <c r="K34" s="225">
        <f t="shared" si="3"/>
        <v>199000</v>
      </c>
      <c r="L34" s="225"/>
      <c r="M34" s="301"/>
      <c r="N34" s="321">
        <v>1</v>
      </c>
      <c r="O34" s="225">
        <v>199000</v>
      </c>
      <c r="P34" s="312">
        <f t="shared" si="2"/>
        <v>0</v>
      </c>
      <c r="R34" s="253"/>
    </row>
    <row r="35" spans="1:18" ht="15">
      <c r="A35" s="51" t="s">
        <v>1012</v>
      </c>
      <c r="B35" s="38" t="s">
        <v>190</v>
      </c>
      <c r="C35" s="53" t="s">
        <v>95</v>
      </c>
      <c r="D35" s="56">
        <v>3</v>
      </c>
      <c r="E35" s="225">
        <v>15000</v>
      </c>
      <c r="F35" s="163" t="s">
        <v>909</v>
      </c>
      <c r="G35" s="168"/>
      <c r="H35" s="106"/>
      <c r="I35" s="106" t="s">
        <v>801</v>
      </c>
      <c r="J35" s="167" t="s">
        <v>736</v>
      </c>
      <c r="K35" s="225">
        <f t="shared" si="3"/>
        <v>15000</v>
      </c>
      <c r="L35" s="225"/>
      <c r="M35" s="301"/>
      <c r="N35" s="321">
        <v>3</v>
      </c>
      <c r="O35" s="225">
        <v>15000</v>
      </c>
      <c r="P35" s="312">
        <f t="shared" si="2"/>
        <v>0</v>
      </c>
      <c r="R35" s="253"/>
    </row>
    <row r="36" spans="1:18" ht="12" customHeight="1">
      <c r="A36" s="51" t="s">
        <v>1013</v>
      </c>
      <c r="B36" s="38" t="s">
        <v>191</v>
      </c>
      <c r="C36" s="53" t="s">
        <v>95</v>
      </c>
      <c r="D36" s="56">
        <v>2</v>
      </c>
      <c r="E36" s="225">
        <v>8000</v>
      </c>
      <c r="F36" s="163" t="s">
        <v>909</v>
      </c>
      <c r="G36" s="168"/>
      <c r="H36" s="106"/>
      <c r="I36" s="106" t="s">
        <v>802</v>
      </c>
      <c r="J36" s="167" t="s">
        <v>736</v>
      </c>
      <c r="K36" s="225">
        <f t="shared" si="3"/>
        <v>8000</v>
      </c>
      <c r="L36" s="225"/>
      <c r="M36" s="301"/>
      <c r="N36" s="321">
        <v>2</v>
      </c>
      <c r="O36" s="225">
        <v>8000</v>
      </c>
      <c r="P36" s="312">
        <f t="shared" si="2"/>
        <v>0</v>
      </c>
      <c r="R36" s="253"/>
    </row>
    <row r="37" spans="1:18" ht="15">
      <c r="A37" s="51" t="s">
        <v>1014</v>
      </c>
      <c r="B37" s="38" t="s">
        <v>906</v>
      </c>
      <c r="C37" s="53" t="s">
        <v>95</v>
      </c>
      <c r="D37" s="56">
        <v>1</v>
      </c>
      <c r="E37" s="225">
        <v>5000</v>
      </c>
      <c r="F37" s="163" t="s">
        <v>909</v>
      </c>
      <c r="G37" s="168"/>
      <c r="H37" s="106"/>
      <c r="I37" s="106" t="s">
        <v>803</v>
      </c>
      <c r="J37" s="167" t="s">
        <v>736</v>
      </c>
      <c r="K37" s="225">
        <f t="shared" si="3"/>
        <v>5000</v>
      </c>
      <c r="L37" s="252"/>
      <c r="M37" s="301"/>
      <c r="N37" s="321">
        <v>1</v>
      </c>
      <c r="O37" s="225">
        <v>5000</v>
      </c>
      <c r="P37" s="312">
        <f t="shared" si="2"/>
        <v>0</v>
      </c>
      <c r="R37" s="253"/>
    </row>
    <row r="38" spans="1:18" ht="30">
      <c r="A38" s="51" t="s">
        <v>1015</v>
      </c>
      <c r="B38" s="38" t="s">
        <v>895</v>
      </c>
      <c r="C38" s="53" t="s">
        <v>95</v>
      </c>
      <c r="D38" s="56">
        <v>0</v>
      </c>
      <c r="E38" s="225">
        <v>0</v>
      </c>
      <c r="F38" s="163" t="s">
        <v>909</v>
      </c>
      <c r="G38" s="168"/>
      <c r="H38" s="106"/>
      <c r="I38" s="106" t="s">
        <v>804</v>
      </c>
      <c r="J38" s="167" t="s">
        <v>736</v>
      </c>
      <c r="K38" s="225">
        <f t="shared" si="3"/>
        <v>0</v>
      </c>
      <c r="L38" s="225"/>
      <c r="M38" s="301"/>
      <c r="N38" s="321">
        <v>1</v>
      </c>
      <c r="O38" s="225">
        <v>7000</v>
      </c>
      <c r="P38" s="312">
        <f t="shared" si="2"/>
        <v>-7000</v>
      </c>
      <c r="R38" s="253"/>
    </row>
    <row r="39" spans="1:18" ht="15">
      <c r="A39" s="51" t="s">
        <v>1016</v>
      </c>
      <c r="B39" s="38" t="s">
        <v>1067</v>
      </c>
      <c r="C39" s="53" t="s">
        <v>95</v>
      </c>
      <c r="D39" s="56">
        <v>1</v>
      </c>
      <c r="E39" s="225"/>
      <c r="F39" s="163" t="s">
        <v>51</v>
      </c>
      <c r="G39" s="168" t="s">
        <v>787</v>
      </c>
      <c r="H39" s="106"/>
      <c r="I39" s="106"/>
      <c r="J39" s="167" t="s">
        <v>736</v>
      </c>
      <c r="K39" s="225">
        <f t="shared" si="3"/>
        <v>0</v>
      </c>
      <c r="L39" s="225"/>
      <c r="M39" s="301"/>
      <c r="N39" s="321">
        <v>1</v>
      </c>
      <c r="O39" s="225">
        <v>800000</v>
      </c>
      <c r="P39" s="312">
        <f t="shared" si="2"/>
        <v>-800000</v>
      </c>
      <c r="Q39" s="21" t="s">
        <v>1064</v>
      </c>
      <c r="R39" s="253"/>
    </row>
    <row r="40" spans="1:18" ht="30">
      <c r="A40" s="51" t="s">
        <v>1017</v>
      </c>
      <c r="B40" s="38" t="s">
        <v>989</v>
      </c>
      <c r="C40" s="53" t="s">
        <v>95</v>
      </c>
      <c r="D40" s="56">
        <v>0</v>
      </c>
      <c r="E40" s="225">
        <v>0</v>
      </c>
      <c r="F40" s="163" t="s">
        <v>51</v>
      </c>
      <c r="G40" s="168" t="s">
        <v>787</v>
      </c>
      <c r="H40" s="262"/>
      <c r="I40" s="106"/>
      <c r="J40" s="167" t="s">
        <v>736</v>
      </c>
      <c r="K40" s="225">
        <f t="shared" si="3"/>
        <v>0</v>
      </c>
      <c r="L40" s="225"/>
      <c r="M40" s="301"/>
      <c r="N40" s="321">
        <v>1</v>
      </c>
      <c r="O40" s="225">
        <v>300000</v>
      </c>
      <c r="P40" s="312">
        <f t="shared" si="2"/>
        <v>-300000</v>
      </c>
      <c r="R40" s="253"/>
    </row>
    <row r="41" spans="1:18" ht="15">
      <c r="A41" s="51" t="s">
        <v>1020</v>
      </c>
      <c r="B41" s="38" t="s">
        <v>984</v>
      </c>
      <c r="C41" s="53" t="s">
        <v>95</v>
      </c>
      <c r="D41" s="56">
        <v>0</v>
      </c>
      <c r="E41" s="225"/>
      <c r="F41" s="163" t="s">
        <v>51</v>
      </c>
      <c r="G41" s="168" t="s">
        <v>787</v>
      </c>
      <c r="H41" s="262"/>
      <c r="I41" s="106"/>
      <c r="J41" s="167"/>
      <c r="K41" s="225">
        <f t="shared" si="3"/>
        <v>0</v>
      </c>
      <c r="L41" s="225"/>
      <c r="M41" s="301"/>
      <c r="N41" s="321">
        <v>1</v>
      </c>
      <c r="O41" s="225">
        <v>250000</v>
      </c>
      <c r="P41" s="312">
        <f t="shared" si="2"/>
        <v>-250000</v>
      </c>
      <c r="R41" s="253"/>
    </row>
    <row r="42" spans="1:18" ht="15">
      <c r="A42" s="51" t="s">
        <v>1018</v>
      </c>
      <c r="B42" s="38" t="s">
        <v>986</v>
      </c>
      <c r="C42" s="53" t="s">
        <v>95</v>
      </c>
      <c r="D42" s="56">
        <v>0</v>
      </c>
      <c r="E42" s="225"/>
      <c r="F42" s="163" t="s">
        <v>51</v>
      </c>
      <c r="G42" s="168" t="s">
        <v>787</v>
      </c>
      <c r="H42" s="262"/>
      <c r="I42" s="106"/>
      <c r="J42" s="167"/>
      <c r="K42" s="225">
        <f t="shared" si="3"/>
        <v>0</v>
      </c>
      <c r="L42" s="225"/>
      <c r="M42" s="301"/>
      <c r="N42" s="321">
        <v>1</v>
      </c>
      <c r="O42" s="225">
        <v>700000</v>
      </c>
      <c r="P42" s="312">
        <f t="shared" si="2"/>
        <v>-700000</v>
      </c>
      <c r="R42" s="253"/>
    </row>
    <row r="43" spans="1:18" ht="15">
      <c r="A43" s="51" t="s">
        <v>1019</v>
      </c>
      <c r="B43" s="38" t="s">
        <v>990</v>
      </c>
      <c r="C43" s="53" t="s">
        <v>95</v>
      </c>
      <c r="D43" s="56">
        <v>0</v>
      </c>
      <c r="E43" s="225"/>
      <c r="F43" s="163" t="s">
        <v>51</v>
      </c>
      <c r="G43" s="168" t="s">
        <v>787</v>
      </c>
      <c r="H43" s="262"/>
      <c r="I43" s="106"/>
      <c r="J43" s="167"/>
      <c r="K43" s="225">
        <f t="shared" si="3"/>
        <v>0</v>
      </c>
      <c r="L43" s="225"/>
      <c r="M43" s="301"/>
      <c r="N43" s="321">
        <v>1</v>
      </c>
      <c r="O43" s="225">
        <v>750000</v>
      </c>
      <c r="P43" s="312">
        <f t="shared" si="2"/>
        <v>-750000</v>
      </c>
      <c r="R43" s="253"/>
    </row>
    <row r="44" spans="1:18" s="13" customFormat="1" ht="15">
      <c r="A44" s="72"/>
      <c r="B44" s="48" t="s">
        <v>195</v>
      </c>
      <c r="C44" s="25"/>
      <c r="D44" s="58"/>
      <c r="E44" s="241">
        <f>SUM(E32:E43)</f>
        <v>420872</v>
      </c>
      <c r="F44" s="176"/>
      <c r="G44" s="176"/>
      <c r="H44" s="176"/>
      <c r="I44" s="177"/>
      <c r="J44" s="65"/>
      <c r="K44" s="245">
        <f>SUM(K32:K43)</f>
        <v>420872</v>
      </c>
      <c r="L44" s="245"/>
      <c r="M44" s="305">
        <f>SUM(M32:M43)</f>
        <v>0</v>
      </c>
      <c r="N44" s="317"/>
      <c r="O44" s="241">
        <f>SUM(O32:O43)</f>
        <v>3146000</v>
      </c>
      <c r="P44" s="297">
        <f>SUM(P32:P43)</f>
        <v>-2725128</v>
      </c>
      <c r="R44" s="253"/>
    </row>
    <row r="45" spans="1:18" s="12" customFormat="1" ht="45">
      <c r="A45" s="74" t="s">
        <v>140</v>
      </c>
      <c r="B45" s="49" t="s">
        <v>193</v>
      </c>
      <c r="C45" s="61"/>
      <c r="D45" s="62"/>
      <c r="E45" s="243"/>
      <c r="F45" s="179"/>
      <c r="G45" s="179"/>
      <c r="H45" s="179"/>
      <c r="I45" s="180"/>
      <c r="J45" s="181"/>
      <c r="K45" s="251"/>
      <c r="L45" s="251"/>
      <c r="M45" s="305"/>
      <c r="N45" s="319"/>
      <c r="O45" s="243"/>
      <c r="P45" s="320"/>
      <c r="R45" s="253"/>
    </row>
    <row r="46" spans="1:18" ht="15">
      <c r="A46" s="51" t="s">
        <v>985</v>
      </c>
      <c r="B46" s="38" t="s">
        <v>768</v>
      </c>
      <c r="C46" s="53" t="s">
        <v>95</v>
      </c>
      <c r="D46" s="56">
        <v>2</v>
      </c>
      <c r="E46" s="225">
        <v>2000</v>
      </c>
      <c r="F46" s="163" t="s">
        <v>909</v>
      </c>
      <c r="G46" s="168"/>
      <c r="H46" s="106"/>
      <c r="I46" s="106" t="s">
        <v>799</v>
      </c>
      <c r="J46" s="167" t="s">
        <v>736</v>
      </c>
      <c r="K46" s="225">
        <f>+E46</f>
        <v>2000</v>
      </c>
      <c r="L46" s="252"/>
      <c r="M46" s="307"/>
      <c r="N46" s="321">
        <v>2</v>
      </c>
      <c r="O46" s="225">
        <v>2000</v>
      </c>
      <c r="P46" s="312">
        <f>+E46-O46</f>
        <v>0</v>
      </c>
      <c r="R46" s="253"/>
    </row>
    <row r="47" spans="1:18" ht="15">
      <c r="A47" s="51" t="s">
        <v>1021</v>
      </c>
      <c r="B47" s="38" t="s">
        <v>769</v>
      </c>
      <c r="C47" s="53" t="s">
        <v>95</v>
      </c>
      <c r="D47" s="56">
        <v>0</v>
      </c>
      <c r="E47" s="225">
        <v>0</v>
      </c>
      <c r="F47" s="163" t="s">
        <v>792</v>
      </c>
      <c r="G47" s="166"/>
      <c r="H47" s="106"/>
      <c r="I47" s="106"/>
      <c r="J47" s="167"/>
      <c r="K47" s="225">
        <f>+E47</f>
        <v>0</v>
      </c>
      <c r="L47" s="225"/>
      <c r="M47" s="301"/>
      <c r="N47" s="321">
        <v>1</v>
      </c>
      <c r="O47" s="225">
        <v>0</v>
      </c>
      <c r="P47" s="312">
        <f>+E47-O47</f>
        <v>0</v>
      </c>
      <c r="R47" s="253"/>
    </row>
    <row r="48" spans="1:18" ht="15">
      <c r="A48" s="51" t="s">
        <v>1022</v>
      </c>
      <c r="B48" s="38" t="s">
        <v>475</v>
      </c>
      <c r="C48" s="53" t="s">
        <v>95</v>
      </c>
      <c r="D48" s="56">
        <v>0</v>
      </c>
      <c r="E48" s="225">
        <v>0</v>
      </c>
      <c r="F48" s="163" t="s">
        <v>910</v>
      </c>
      <c r="G48" s="166" t="s">
        <v>787</v>
      </c>
      <c r="H48" s="106"/>
      <c r="I48" s="106"/>
      <c r="J48" s="167" t="s">
        <v>736</v>
      </c>
      <c r="K48" s="225">
        <f>+E48</f>
        <v>0</v>
      </c>
      <c r="L48" s="225"/>
      <c r="M48" s="301"/>
      <c r="N48" s="321">
        <v>1</v>
      </c>
      <c r="O48" s="225">
        <v>100000</v>
      </c>
      <c r="P48" s="312">
        <f>+E48-O48</f>
        <v>-100000</v>
      </c>
      <c r="R48" s="253"/>
    </row>
    <row r="49" spans="1:18" ht="30">
      <c r="A49" s="51" t="s">
        <v>1023</v>
      </c>
      <c r="B49" s="38" t="s">
        <v>52</v>
      </c>
      <c r="C49" s="53" t="s">
        <v>95</v>
      </c>
      <c r="D49" s="56">
        <v>2</v>
      </c>
      <c r="E49" s="225">
        <v>67994</v>
      </c>
      <c r="F49" s="163" t="s">
        <v>910</v>
      </c>
      <c r="G49" s="166" t="s">
        <v>787</v>
      </c>
      <c r="H49" s="262"/>
      <c r="I49" s="106"/>
      <c r="J49" s="167" t="s">
        <v>736</v>
      </c>
      <c r="K49" s="225">
        <f>+E49</f>
        <v>67994</v>
      </c>
      <c r="L49" s="225"/>
      <c r="M49" s="301"/>
      <c r="N49" s="321">
        <v>2</v>
      </c>
      <c r="O49" s="225">
        <v>69000</v>
      </c>
      <c r="P49" s="312">
        <f>+E49-O49</f>
        <v>-1006</v>
      </c>
      <c r="R49" s="253"/>
    </row>
    <row r="50" spans="1:18" s="13" customFormat="1" ht="15">
      <c r="A50" s="72"/>
      <c r="B50" s="48" t="s">
        <v>195</v>
      </c>
      <c r="C50" s="25"/>
      <c r="D50" s="58"/>
      <c r="E50" s="244">
        <f>SUM(E46:E49)</f>
        <v>69994</v>
      </c>
      <c r="F50" s="176"/>
      <c r="G50" s="176"/>
      <c r="H50" s="176"/>
      <c r="I50" s="177"/>
      <c r="J50" s="65"/>
      <c r="K50" s="241">
        <f>SUM(K46:K49)</f>
        <v>69994</v>
      </c>
      <c r="L50" s="241">
        <f>SUM(L46:L49)</f>
        <v>0</v>
      </c>
      <c r="M50" s="306">
        <f>SUM(M46:M49)</f>
        <v>0</v>
      </c>
      <c r="N50" s="317"/>
      <c r="O50" s="244">
        <f>SUM(O46:O49)</f>
        <v>171000</v>
      </c>
      <c r="P50" s="323">
        <f>SUM(P46:P49)</f>
        <v>-101006</v>
      </c>
      <c r="R50" s="253"/>
    </row>
    <row r="51" spans="1:18" s="12" customFormat="1" ht="15">
      <c r="A51" s="74" t="s">
        <v>142</v>
      </c>
      <c r="B51" s="49" t="s">
        <v>574</v>
      </c>
      <c r="C51" s="61"/>
      <c r="D51" s="62"/>
      <c r="E51" s="243"/>
      <c r="F51" s="179"/>
      <c r="G51" s="179"/>
      <c r="H51" s="179"/>
      <c r="I51" s="180"/>
      <c r="J51" s="181"/>
      <c r="K51" s="251"/>
      <c r="L51" s="251"/>
      <c r="M51" s="305"/>
      <c r="N51" s="319"/>
      <c r="O51" s="243"/>
      <c r="P51" s="320"/>
      <c r="R51" s="253"/>
    </row>
    <row r="52" spans="1:18" ht="15">
      <c r="A52" s="51" t="s">
        <v>1024</v>
      </c>
      <c r="B52" s="38" t="s">
        <v>575</v>
      </c>
      <c r="C52" s="53" t="s">
        <v>95</v>
      </c>
      <c r="D52" s="56"/>
      <c r="E52" s="225">
        <v>9135.2</v>
      </c>
      <c r="F52" s="163" t="s">
        <v>910</v>
      </c>
      <c r="G52" s="168"/>
      <c r="H52" s="106"/>
      <c r="I52" s="106" t="s">
        <v>805</v>
      </c>
      <c r="J52" s="167" t="s">
        <v>736</v>
      </c>
      <c r="K52" s="225">
        <f>+E52</f>
        <v>9135.2</v>
      </c>
      <c r="L52" s="252"/>
      <c r="M52" s="307"/>
      <c r="N52" s="321"/>
      <c r="O52" s="225">
        <v>50000</v>
      </c>
      <c r="P52" s="312">
        <f>+E52-O52</f>
        <v>-40864.8</v>
      </c>
      <c r="R52" s="253"/>
    </row>
    <row r="53" spans="1:18" ht="15">
      <c r="A53" s="51" t="s">
        <v>1025</v>
      </c>
      <c r="B53" s="38" t="s">
        <v>576</v>
      </c>
      <c r="C53" s="53"/>
      <c r="D53" s="56"/>
      <c r="E53" s="225"/>
      <c r="F53" s="163" t="s">
        <v>909</v>
      </c>
      <c r="G53" s="168"/>
      <c r="H53" s="106"/>
      <c r="I53" s="106" t="s">
        <v>805</v>
      </c>
      <c r="J53" s="167" t="s">
        <v>736</v>
      </c>
      <c r="K53" s="225">
        <f>+E53</f>
        <v>0</v>
      </c>
      <c r="L53" s="225"/>
      <c r="M53" s="301"/>
      <c r="N53" s="321"/>
      <c r="O53" s="225">
        <v>25000</v>
      </c>
      <c r="P53" s="312">
        <f>+E53-O53</f>
        <v>-25000</v>
      </c>
      <c r="R53" s="253"/>
    </row>
    <row r="54" spans="1:18" ht="17.25" customHeight="1">
      <c r="A54" s="51" t="s">
        <v>1026</v>
      </c>
      <c r="B54" s="38" t="s">
        <v>991</v>
      </c>
      <c r="C54" s="53" t="s">
        <v>95</v>
      </c>
      <c r="D54" s="56">
        <v>1</v>
      </c>
      <c r="E54" s="225">
        <v>3000</v>
      </c>
      <c r="F54" s="163" t="s">
        <v>909</v>
      </c>
      <c r="G54" s="168"/>
      <c r="H54" s="106"/>
      <c r="I54" s="106"/>
      <c r="J54" s="167" t="s">
        <v>736</v>
      </c>
      <c r="K54" s="225">
        <f>+E54</f>
        <v>3000</v>
      </c>
      <c r="L54" s="225"/>
      <c r="M54" s="301"/>
      <c r="N54" s="321">
        <v>1</v>
      </c>
      <c r="O54" s="225">
        <v>5000</v>
      </c>
      <c r="P54" s="312">
        <f>+E54-O54</f>
        <v>-2000</v>
      </c>
      <c r="R54" s="253"/>
    </row>
    <row r="55" spans="1:18" ht="30">
      <c r="A55" s="51" t="s">
        <v>1027</v>
      </c>
      <c r="B55" s="38" t="s">
        <v>825</v>
      </c>
      <c r="C55" s="53" t="s">
        <v>95</v>
      </c>
      <c r="D55" s="56">
        <v>2</v>
      </c>
      <c r="E55" s="225">
        <v>12000</v>
      </c>
      <c r="F55" s="163" t="s">
        <v>909</v>
      </c>
      <c r="G55" s="168"/>
      <c r="H55" s="106"/>
      <c r="I55" s="106"/>
      <c r="J55" s="167" t="s">
        <v>736</v>
      </c>
      <c r="K55" s="225">
        <f>+E55</f>
        <v>12000</v>
      </c>
      <c r="L55" s="225"/>
      <c r="M55" s="301"/>
      <c r="N55" s="321">
        <v>2</v>
      </c>
      <c r="O55" s="225">
        <v>16000</v>
      </c>
      <c r="P55" s="312">
        <f>+E55-O55</f>
        <v>-4000</v>
      </c>
      <c r="R55" s="253"/>
    </row>
    <row r="56" spans="1:18" s="13" customFormat="1" ht="15">
      <c r="A56" s="72"/>
      <c r="B56" s="48" t="s">
        <v>195</v>
      </c>
      <c r="C56" s="25"/>
      <c r="D56" s="58"/>
      <c r="E56" s="244">
        <f>SUM(E52:E55)</f>
        <v>24135.2</v>
      </c>
      <c r="F56" s="176"/>
      <c r="G56" s="176"/>
      <c r="H56" s="176"/>
      <c r="I56" s="177"/>
      <c r="J56" s="65"/>
      <c r="K56" s="245">
        <f>SUM(K52:K55)</f>
        <v>24135.2</v>
      </c>
      <c r="L56" s="245">
        <f>SUM(L52:L55)</f>
        <v>0</v>
      </c>
      <c r="M56" s="305">
        <f>SUM(M52:M55)</f>
        <v>0</v>
      </c>
      <c r="N56" s="317"/>
      <c r="O56" s="244">
        <f>SUM(O52:O55)</f>
        <v>96000</v>
      </c>
      <c r="P56" s="323">
        <f>SUM(P52:P55)</f>
        <v>-71864.8</v>
      </c>
      <c r="R56" s="253"/>
    </row>
    <row r="57" spans="1:18" s="12" customFormat="1" ht="15">
      <c r="A57" s="74" t="s">
        <v>143</v>
      </c>
      <c r="B57" s="49" t="s">
        <v>720</v>
      </c>
      <c r="C57" s="61"/>
      <c r="D57" s="62"/>
      <c r="E57" s="243"/>
      <c r="F57" s="179"/>
      <c r="G57" s="179"/>
      <c r="H57" s="179"/>
      <c r="I57" s="183"/>
      <c r="J57" s="181"/>
      <c r="K57" s="251"/>
      <c r="L57" s="251"/>
      <c r="M57" s="305"/>
      <c r="N57" s="319"/>
      <c r="O57" s="243"/>
      <c r="P57" s="320"/>
      <c r="R57" s="253"/>
    </row>
    <row r="58" spans="1:18" ht="15">
      <c r="A58" s="51" t="s">
        <v>1028</v>
      </c>
      <c r="B58" s="37" t="s">
        <v>841</v>
      </c>
      <c r="C58" s="53" t="s">
        <v>95</v>
      </c>
      <c r="D58" s="63">
        <v>1</v>
      </c>
      <c r="E58" s="225">
        <v>5000</v>
      </c>
      <c r="F58" s="172" t="s">
        <v>909</v>
      </c>
      <c r="G58" s="171"/>
      <c r="H58" s="106"/>
      <c r="I58" s="106" t="s">
        <v>806</v>
      </c>
      <c r="J58" s="167" t="s">
        <v>736</v>
      </c>
      <c r="K58" s="225">
        <f aca="true" t="shared" si="4" ref="K58:K70">+E58</f>
        <v>5000</v>
      </c>
      <c r="L58" s="225"/>
      <c r="M58" s="301"/>
      <c r="N58" s="324">
        <v>1</v>
      </c>
      <c r="O58" s="225">
        <v>5000</v>
      </c>
      <c r="P58" s="312">
        <f aca="true" t="shared" si="5" ref="P58:P70">+E58-O58</f>
        <v>0</v>
      </c>
      <c r="R58" s="253"/>
    </row>
    <row r="59" spans="1:18" ht="15">
      <c r="A59" s="51" t="s">
        <v>1029</v>
      </c>
      <c r="B59" s="37" t="s">
        <v>564</v>
      </c>
      <c r="C59" s="53" t="s">
        <v>95</v>
      </c>
      <c r="D59" s="63">
        <v>1</v>
      </c>
      <c r="E59" s="225">
        <v>1000</v>
      </c>
      <c r="F59" s="172" t="s">
        <v>909</v>
      </c>
      <c r="G59" s="171"/>
      <c r="H59" s="106"/>
      <c r="I59" s="106" t="s">
        <v>807</v>
      </c>
      <c r="J59" s="167" t="s">
        <v>736</v>
      </c>
      <c r="K59" s="225">
        <f t="shared" si="4"/>
        <v>1000</v>
      </c>
      <c r="L59" s="225"/>
      <c r="M59" s="301"/>
      <c r="N59" s="324">
        <v>1</v>
      </c>
      <c r="O59" s="225">
        <v>1000</v>
      </c>
      <c r="P59" s="312">
        <f t="shared" si="5"/>
        <v>0</v>
      </c>
      <c r="R59" s="253"/>
    </row>
    <row r="60" spans="1:18" ht="17.25" customHeight="1">
      <c r="A60" s="51" t="s">
        <v>1030</v>
      </c>
      <c r="B60" s="37" t="s">
        <v>565</v>
      </c>
      <c r="C60" s="53" t="s">
        <v>95</v>
      </c>
      <c r="D60" s="56">
        <v>4</v>
      </c>
      <c r="E60" s="225">
        <v>15000</v>
      </c>
      <c r="F60" s="172" t="s">
        <v>909</v>
      </c>
      <c r="G60" s="171"/>
      <c r="H60" s="106"/>
      <c r="I60" s="106" t="s">
        <v>808</v>
      </c>
      <c r="J60" s="167" t="s">
        <v>736</v>
      </c>
      <c r="K60" s="225">
        <f t="shared" si="4"/>
        <v>15000</v>
      </c>
      <c r="L60" s="225"/>
      <c r="M60" s="301"/>
      <c r="N60" s="321">
        <v>4</v>
      </c>
      <c r="O60" s="225">
        <v>30000</v>
      </c>
      <c r="P60" s="312">
        <f t="shared" si="5"/>
        <v>-15000</v>
      </c>
      <c r="R60" s="253"/>
    </row>
    <row r="61" spans="1:18" ht="15">
      <c r="A61" s="51" t="s">
        <v>1031</v>
      </c>
      <c r="B61" s="37" t="s">
        <v>842</v>
      </c>
      <c r="C61" s="53" t="s">
        <v>95</v>
      </c>
      <c r="D61" s="63">
        <v>1</v>
      </c>
      <c r="E61" s="225">
        <v>2000</v>
      </c>
      <c r="F61" s="172" t="s">
        <v>909</v>
      </c>
      <c r="G61" s="171"/>
      <c r="H61" s="106"/>
      <c r="I61" s="106" t="s">
        <v>809</v>
      </c>
      <c r="J61" s="167" t="s">
        <v>736</v>
      </c>
      <c r="K61" s="225">
        <f t="shared" si="4"/>
        <v>2000</v>
      </c>
      <c r="L61" s="225"/>
      <c r="M61" s="301"/>
      <c r="N61" s="324">
        <v>1</v>
      </c>
      <c r="O61" s="225">
        <v>2000</v>
      </c>
      <c r="P61" s="312">
        <f t="shared" si="5"/>
        <v>0</v>
      </c>
      <c r="R61" s="253"/>
    </row>
    <row r="62" spans="1:18" ht="30">
      <c r="A62" s="51" t="s">
        <v>1032</v>
      </c>
      <c r="B62" s="37" t="s">
        <v>566</v>
      </c>
      <c r="C62" s="53" t="s">
        <v>95</v>
      </c>
      <c r="D62" s="63">
        <v>1</v>
      </c>
      <c r="E62" s="225">
        <v>0</v>
      </c>
      <c r="F62" s="172" t="s">
        <v>909</v>
      </c>
      <c r="G62" s="171"/>
      <c r="H62" s="106"/>
      <c r="I62" s="106" t="s">
        <v>809</v>
      </c>
      <c r="J62" s="167" t="s">
        <v>736</v>
      </c>
      <c r="K62" s="225">
        <f t="shared" si="4"/>
        <v>0</v>
      </c>
      <c r="L62" s="225"/>
      <c r="M62" s="301"/>
      <c r="N62" s="324">
        <v>1</v>
      </c>
      <c r="O62" s="225">
        <v>0</v>
      </c>
      <c r="P62" s="312">
        <f t="shared" si="5"/>
        <v>0</v>
      </c>
      <c r="R62" s="253"/>
    </row>
    <row r="63" spans="1:18" ht="30">
      <c r="A63" s="51" t="s">
        <v>1033</v>
      </c>
      <c r="B63" s="37" t="s">
        <v>567</v>
      </c>
      <c r="C63" s="53" t="s">
        <v>95</v>
      </c>
      <c r="D63" s="63">
        <v>1</v>
      </c>
      <c r="E63" s="225">
        <v>5000</v>
      </c>
      <c r="F63" s="172" t="s">
        <v>909</v>
      </c>
      <c r="G63" s="171"/>
      <c r="H63" s="106"/>
      <c r="I63" s="106" t="s">
        <v>810</v>
      </c>
      <c r="J63" s="167" t="s">
        <v>736</v>
      </c>
      <c r="K63" s="225">
        <f t="shared" si="4"/>
        <v>5000</v>
      </c>
      <c r="L63" s="225"/>
      <c r="M63" s="301"/>
      <c r="N63" s="324">
        <v>1</v>
      </c>
      <c r="O63" s="225">
        <v>5000</v>
      </c>
      <c r="P63" s="312">
        <f t="shared" si="5"/>
        <v>0</v>
      </c>
      <c r="R63" s="253"/>
    </row>
    <row r="64" spans="1:18" ht="15">
      <c r="A64" s="51" t="s">
        <v>1034</v>
      </c>
      <c r="B64" s="37" t="s">
        <v>797</v>
      </c>
      <c r="C64" s="53" t="s">
        <v>95</v>
      </c>
      <c r="D64" s="63"/>
      <c r="E64" s="225">
        <v>3000</v>
      </c>
      <c r="F64" s="172" t="s">
        <v>909</v>
      </c>
      <c r="G64" s="171"/>
      <c r="H64" s="106"/>
      <c r="I64" s="106" t="s">
        <v>811</v>
      </c>
      <c r="J64" s="167" t="s">
        <v>736</v>
      </c>
      <c r="K64" s="225">
        <f t="shared" si="4"/>
        <v>3000</v>
      </c>
      <c r="L64" s="225"/>
      <c r="M64" s="301"/>
      <c r="N64" s="324"/>
      <c r="O64" s="225">
        <v>15000</v>
      </c>
      <c r="P64" s="312">
        <f t="shared" si="5"/>
        <v>-12000</v>
      </c>
      <c r="R64" s="253"/>
    </row>
    <row r="65" spans="1:18" ht="15">
      <c r="A65" s="51" t="s">
        <v>1035</v>
      </c>
      <c r="B65" s="37" t="s">
        <v>767</v>
      </c>
      <c r="C65" s="53" t="s">
        <v>95</v>
      </c>
      <c r="D65" s="63">
        <v>1</v>
      </c>
      <c r="E65" s="225">
        <v>5000</v>
      </c>
      <c r="F65" s="172" t="s">
        <v>909</v>
      </c>
      <c r="G65" s="171"/>
      <c r="H65" s="106"/>
      <c r="I65" s="106" t="s">
        <v>806</v>
      </c>
      <c r="J65" s="167" t="s">
        <v>736</v>
      </c>
      <c r="K65" s="225">
        <f t="shared" si="4"/>
        <v>5000</v>
      </c>
      <c r="L65" s="225"/>
      <c r="M65" s="301"/>
      <c r="N65" s="324">
        <v>1</v>
      </c>
      <c r="O65" s="225">
        <v>5000</v>
      </c>
      <c r="P65" s="312">
        <f t="shared" si="5"/>
        <v>0</v>
      </c>
      <c r="R65" s="253"/>
    </row>
    <row r="66" spans="1:18" ht="15">
      <c r="A66" s="51" t="s">
        <v>1036</v>
      </c>
      <c r="B66" s="37" t="s">
        <v>796</v>
      </c>
      <c r="C66" s="53" t="s">
        <v>95</v>
      </c>
      <c r="D66" s="63">
        <v>5</v>
      </c>
      <c r="E66" s="225">
        <v>2000</v>
      </c>
      <c r="F66" s="172" t="s">
        <v>909</v>
      </c>
      <c r="G66" s="171"/>
      <c r="H66" s="106"/>
      <c r="I66" s="106"/>
      <c r="J66" s="167" t="s">
        <v>736</v>
      </c>
      <c r="K66" s="225">
        <f t="shared" si="4"/>
        <v>2000</v>
      </c>
      <c r="L66" s="225"/>
      <c r="M66" s="301"/>
      <c r="N66" s="324">
        <v>5</v>
      </c>
      <c r="O66" s="225">
        <v>10000</v>
      </c>
      <c r="P66" s="312">
        <f t="shared" si="5"/>
        <v>-8000</v>
      </c>
      <c r="R66" s="253"/>
    </row>
    <row r="67" spans="1:18" ht="30">
      <c r="A67" s="51" t="s">
        <v>1037</v>
      </c>
      <c r="B67" s="37" t="s">
        <v>53</v>
      </c>
      <c r="C67" s="53" t="s">
        <v>95</v>
      </c>
      <c r="D67" s="63">
        <v>0</v>
      </c>
      <c r="E67" s="225">
        <v>0</v>
      </c>
      <c r="F67" s="172"/>
      <c r="G67" s="171"/>
      <c r="H67" s="106"/>
      <c r="I67" s="106"/>
      <c r="J67" s="167" t="s">
        <v>736</v>
      </c>
      <c r="K67" s="225">
        <f t="shared" si="4"/>
        <v>0</v>
      </c>
      <c r="L67" s="225"/>
      <c r="M67" s="301"/>
      <c r="N67" s="324">
        <v>0</v>
      </c>
      <c r="O67" s="225">
        <v>0</v>
      </c>
      <c r="P67" s="312">
        <f t="shared" si="5"/>
        <v>0</v>
      </c>
      <c r="R67" s="253"/>
    </row>
    <row r="68" spans="1:18" ht="30">
      <c r="A68" s="51" t="s">
        <v>1038</v>
      </c>
      <c r="B68" s="37" t="s">
        <v>54</v>
      </c>
      <c r="C68" s="53" t="s">
        <v>95</v>
      </c>
      <c r="D68" s="63">
        <v>0</v>
      </c>
      <c r="E68" s="225">
        <v>0</v>
      </c>
      <c r="F68" s="172" t="s">
        <v>909</v>
      </c>
      <c r="G68" s="171"/>
      <c r="H68" s="106"/>
      <c r="I68" s="106"/>
      <c r="J68" s="167" t="s">
        <v>736</v>
      </c>
      <c r="K68" s="225">
        <f t="shared" si="4"/>
        <v>0</v>
      </c>
      <c r="L68" s="225"/>
      <c r="M68" s="301"/>
      <c r="N68" s="324">
        <v>1</v>
      </c>
      <c r="O68" s="225">
        <v>5000</v>
      </c>
      <c r="P68" s="312">
        <f t="shared" si="5"/>
        <v>-5000</v>
      </c>
      <c r="R68" s="253"/>
    </row>
    <row r="69" spans="1:18" ht="30">
      <c r="A69" s="51" t="s">
        <v>1039</v>
      </c>
      <c r="B69" s="38" t="s">
        <v>55</v>
      </c>
      <c r="C69" s="53" t="s">
        <v>95</v>
      </c>
      <c r="D69" s="63">
        <v>0</v>
      </c>
      <c r="E69" s="225">
        <v>0</v>
      </c>
      <c r="F69" s="172" t="s">
        <v>909</v>
      </c>
      <c r="G69" s="171"/>
      <c r="H69" s="106"/>
      <c r="I69" s="106"/>
      <c r="J69" s="167" t="s">
        <v>736</v>
      </c>
      <c r="K69" s="225">
        <f t="shared" si="4"/>
        <v>0</v>
      </c>
      <c r="L69" s="225"/>
      <c r="M69" s="301"/>
      <c r="N69" s="324">
        <v>0</v>
      </c>
      <c r="O69" s="225">
        <v>0</v>
      </c>
      <c r="P69" s="312">
        <f t="shared" si="5"/>
        <v>0</v>
      </c>
      <c r="R69" s="253"/>
    </row>
    <row r="70" spans="1:18" ht="15">
      <c r="A70" s="51" t="s">
        <v>1040</v>
      </c>
      <c r="B70" s="38" t="s">
        <v>840</v>
      </c>
      <c r="C70" s="53">
        <v>0</v>
      </c>
      <c r="D70" s="63">
        <v>0</v>
      </c>
      <c r="E70" s="225">
        <v>0</v>
      </c>
      <c r="F70" s="172"/>
      <c r="G70" s="171"/>
      <c r="H70" s="106"/>
      <c r="I70" s="106"/>
      <c r="J70" s="167" t="s">
        <v>736</v>
      </c>
      <c r="K70" s="225">
        <f t="shared" si="4"/>
        <v>0</v>
      </c>
      <c r="L70" s="225"/>
      <c r="M70" s="301"/>
      <c r="N70" s="324">
        <v>0</v>
      </c>
      <c r="O70" s="225">
        <v>20000</v>
      </c>
      <c r="P70" s="312">
        <f t="shared" si="5"/>
        <v>-20000</v>
      </c>
      <c r="R70" s="253"/>
    </row>
    <row r="71" spans="1:18" s="13" customFormat="1" ht="15">
      <c r="A71" s="72"/>
      <c r="B71" s="48" t="s">
        <v>195</v>
      </c>
      <c r="C71" s="25"/>
      <c r="D71" s="57"/>
      <c r="E71" s="244">
        <f>SUM(E58:E70)</f>
        <v>38000</v>
      </c>
      <c r="F71" s="176"/>
      <c r="G71" s="176"/>
      <c r="H71" s="176"/>
      <c r="I71" s="177"/>
      <c r="J71" s="65"/>
      <c r="K71" s="245">
        <f>SUM(K58:K70)</f>
        <v>38000</v>
      </c>
      <c r="L71" s="245">
        <f>SUM(L58:L70)</f>
        <v>0</v>
      </c>
      <c r="M71" s="305">
        <f>SUM(M58:M70)</f>
        <v>0</v>
      </c>
      <c r="N71" s="325"/>
      <c r="O71" s="244">
        <f>SUM(O58:O70)</f>
        <v>98000</v>
      </c>
      <c r="P71" s="323">
        <f>SUM(P58:P70)</f>
        <v>-60000</v>
      </c>
      <c r="R71" s="253"/>
    </row>
    <row r="72" spans="1:18" s="13" customFormat="1" ht="18" customHeight="1">
      <c r="A72" s="75"/>
      <c r="B72" s="292" t="s">
        <v>904</v>
      </c>
      <c r="C72" s="64"/>
      <c r="D72" s="65"/>
      <c r="E72" s="245">
        <f>+E71+E56+E50+E44+E30</f>
        <v>5594494.7</v>
      </c>
      <c r="F72" s="65"/>
      <c r="G72" s="65"/>
      <c r="H72" s="65"/>
      <c r="I72" s="184"/>
      <c r="J72" s="65"/>
      <c r="K72" s="245">
        <f>+K71+K56+K50+K44+K30</f>
        <v>3794494.7</v>
      </c>
      <c r="L72" s="245">
        <f>L71+L56+L14+L50+L44+L30</f>
        <v>0</v>
      </c>
      <c r="M72" s="305">
        <f>+M71+M56+M50+M44+M30</f>
        <v>1800000</v>
      </c>
      <c r="N72" s="326"/>
      <c r="O72" s="245">
        <f>+O71+O56+O50+O44+O30</f>
        <v>17213000</v>
      </c>
      <c r="P72" s="296">
        <f>+P71+P56+P50+P44+P30</f>
        <v>-11618505.3</v>
      </c>
      <c r="R72" s="253"/>
    </row>
    <row r="73" spans="1:18" s="13" customFormat="1" ht="15">
      <c r="A73" s="70"/>
      <c r="B73" s="186" t="s">
        <v>441</v>
      </c>
      <c r="C73" s="54"/>
      <c r="D73" s="66"/>
      <c r="E73" s="240">
        <f>+E72+E14+E8</f>
        <v>5594494.7</v>
      </c>
      <c r="F73" s="66"/>
      <c r="G73" s="66"/>
      <c r="H73" s="66"/>
      <c r="I73" s="185"/>
      <c r="J73" s="66"/>
      <c r="K73" s="240">
        <f>+K72+K14+K8</f>
        <v>3794494.7</v>
      </c>
      <c r="L73" s="240">
        <f>+L72+L14+L8</f>
        <v>0</v>
      </c>
      <c r="M73" s="308">
        <f>+M72+M14+M8</f>
        <v>1800000</v>
      </c>
      <c r="N73" s="327"/>
      <c r="O73" s="240">
        <f>+O72+O14+O8</f>
        <v>42684000</v>
      </c>
      <c r="P73" s="298">
        <f>+E73-O73</f>
        <v>-37089505.3</v>
      </c>
      <c r="R73" s="253"/>
    </row>
    <row r="74" spans="1:18" s="13" customFormat="1" ht="30.75" thickBot="1">
      <c r="A74" s="33"/>
      <c r="B74" s="34" t="s">
        <v>63</v>
      </c>
      <c r="C74" s="67"/>
      <c r="D74" s="68"/>
      <c r="E74" s="246">
        <f>+E73+'Mat. i usluge'!E387</f>
        <v>36401334.7</v>
      </c>
      <c r="F74" s="68"/>
      <c r="G74" s="68"/>
      <c r="H74" s="68"/>
      <c r="I74" s="69"/>
      <c r="J74" s="68"/>
      <c r="K74" s="246">
        <f>+E74-M74</f>
        <v>33860934.7</v>
      </c>
      <c r="L74" s="246">
        <f>+L73</f>
        <v>0</v>
      </c>
      <c r="M74" s="309">
        <f>+M73+'Mat. i usluge'!E179*0.8+'Mat. i usluge'!E180*0.8</f>
        <v>2540400</v>
      </c>
      <c r="N74" s="328"/>
      <c r="O74" s="246">
        <f>+O73+'Mat. i usluge'!M387</f>
        <v>55411100</v>
      </c>
      <c r="P74" s="299">
        <f>+E74-O74</f>
        <v>-19009765.299999997</v>
      </c>
      <c r="R74" s="253"/>
    </row>
    <row r="75" spans="1:16" s="13" customFormat="1" ht="15">
      <c r="A75" s="15"/>
      <c r="C75" s="16"/>
      <c r="D75" s="17"/>
      <c r="E75" s="247"/>
      <c r="F75" s="17"/>
      <c r="G75" s="17"/>
      <c r="H75" s="17"/>
      <c r="I75" s="18"/>
      <c r="J75" s="17"/>
      <c r="K75" s="253"/>
      <c r="L75" s="253"/>
      <c r="M75" s="248"/>
      <c r="P75" s="21"/>
    </row>
    <row r="76" spans="1:16" s="13" customFormat="1" ht="15">
      <c r="A76" s="15"/>
      <c r="B76" s="22" t="s">
        <v>1041</v>
      </c>
      <c r="C76" s="288"/>
      <c r="D76" s="289"/>
      <c r="E76" s="247"/>
      <c r="F76" s="17"/>
      <c r="G76" s="17"/>
      <c r="H76" s="17"/>
      <c r="I76" s="18"/>
      <c r="J76" s="17"/>
      <c r="K76" s="253"/>
      <c r="L76" s="253"/>
      <c r="M76" s="248"/>
      <c r="P76" s="21"/>
    </row>
    <row r="77" spans="1:16" s="13" customFormat="1" ht="15">
      <c r="A77" s="15"/>
      <c r="B77" s="21" t="s">
        <v>736</v>
      </c>
      <c r="C77" s="290" t="s">
        <v>1042</v>
      </c>
      <c r="D77" s="291"/>
      <c r="E77" s="247"/>
      <c r="F77" s="17"/>
      <c r="G77" s="17"/>
      <c r="H77" s="17"/>
      <c r="I77" s="18"/>
      <c r="J77" s="17"/>
      <c r="K77" s="247"/>
      <c r="L77" s="247"/>
      <c r="M77" s="248"/>
      <c r="P77" s="21"/>
    </row>
    <row r="78" spans="1:16" s="13" customFormat="1" ht="15.75" customHeight="1">
      <c r="A78" s="15"/>
      <c r="B78" s="21" t="s">
        <v>1043</v>
      </c>
      <c r="C78" s="290" t="s">
        <v>1044</v>
      </c>
      <c r="D78" s="291"/>
      <c r="E78" s="247"/>
      <c r="F78" s="17"/>
      <c r="G78" s="17"/>
      <c r="H78" s="17"/>
      <c r="I78" s="18"/>
      <c r="J78" s="17"/>
      <c r="K78" s="247"/>
      <c r="L78" s="247"/>
      <c r="M78" s="248"/>
      <c r="P78" s="21"/>
    </row>
    <row r="79" spans="1:16" s="13" customFormat="1" ht="15">
      <c r="A79" s="15"/>
      <c r="B79" s="21" t="s">
        <v>1048</v>
      </c>
      <c r="C79" s="290" t="s">
        <v>1049</v>
      </c>
      <c r="D79" s="291"/>
      <c r="E79" s="247"/>
      <c r="F79" s="17"/>
      <c r="G79" s="17"/>
      <c r="H79" s="17"/>
      <c r="I79" s="18"/>
      <c r="J79" s="17"/>
      <c r="K79" s="247"/>
      <c r="L79" s="247"/>
      <c r="M79" s="248"/>
      <c r="P79" s="21"/>
    </row>
    <row r="80" spans="1:16" s="13" customFormat="1" ht="15">
      <c r="A80" s="15"/>
      <c r="B80" s="21" t="s">
        <v>1045</v>
      </c>
      <c r="C80" s="290" t="s">
        <v>1046</v>
      </c>
      <c r="D80" s="291"/>
      <c r="E80" s="247"/>
      <c r="F80" s="17"/>
      <c r="G80" s="17"/>
      <c r="H80" s="17"/>
      <c r="I80" s="18"/>
      <c r="J80" s="17"/>
      <c r="K80" s="253"/>
      <c r="L80" s="253"/>
      <c r="M80" s="248"/>
      <c r="P80" s="21"/>
    </row>
    <row r="81" spans="1:16" s="13" customFormat="1" ht="15">
      <c r="A81" s="15"/>
      <c r="C81" s="16"/>
      <c r="D81" s="17"/>
      <c r="E81" s="247"/>
      <c r="F81" s="17"/>
      <c r="G81" s="17"/>
      <c r="H81" s="17"/>
      <c r="I81" s="18"/>
      <c r="J81" s="17"/>
      <c r="K81" s="253"/>
      <c r="L81" s="253"/>
      <c r="M81" s="248"/>
      <c r="P81" s="21"/>
    </row>
    <row r="82" spans="1:16" s="13" customFormat="1" ht="15">
      <c r="A82" s="15"/>
      <c r="B82" s="22" t="s">
        <v>1082</v>
      </c>
      <c r="C82" s="16"/>
      <c r="D82" s="17"/>
      <c r="E82" s="247"/>
      <c r="F82" s="17"/>
      <c r="G82" s="17"/>
      <c r="H82" s="17"/>
      <c r="I82" s="18"/>
      <c r="J82" s="17"/>
      <c r="K82" s="253"/>
      <c r="L82" s="253"/>
      <c r="M82" s="248"/>
      <c r="P82" s="21"/>
    </row>
    <row r="83" spans="1:16" s="13" customFormat="1" ht="15">
      <c r="A83" s="15"/>
      <c r="B83" s="22"/>
      <c r="C83" s="16"/>
      <c r="D83" s="17"/>
      <c r="E83" s="247"/>
      <c r="F83" s="17"/>
      <c r="G83" s="17"/>
      <c r="H83" s="17"/>
      <c r="I83" s="18"/>
      <c r="J83" s="17"/>
      <c r="K83" s="253"/>
      <c r="L83" s="253"/>
      <c r="M83" s="248"/>
      <c r="P83" s="21"/>
    </row>
    <row r="84" spans="1:16" s="13" customFormat="1" ht="15">
      <c r="A84" s="15"/>
      <c r="B84" s="22"/>
      <c r="C84" s="16"/>
      <c r="D84" s="17"/>
      <c r="E84" s="247"/>
      <c r="F84" s="17"/>
      <c r="G84" s="17"/>
      <c r="H84" s="17"/>
      <c r="I84" s="18"/>
      <c r="J84" s="17"/>
      <c r="K84" s="253"/>
      <c r="L84" s="253"/>
      <c r="M84" s="248"/>
      <c r="P84" s="21"/>
    </row>
    <row r="85" spans="1:16" s="13" customFormat="1" ht="15">
      <c r="A85" s="15"/>
      <c r="C85" s="16"/>
      <c r="D85" s="17"/>
      <c r="E85" s="247"/>
      <c r="F85" s="17"/>
      <c r="G85" s="17"/>
      <c r="H85" s="17"/>
      <c r="I85" s="18"/>
      <c r="J85" s="17"/>
      <c r="K85" s="253"/>
      <c r="L85" s="253"/>
      <c r="M85" s="248"/>
      <c r="P85" s="21"/>
    </row>
    <row r="86" spans="1:16" s="13" customFormat="1" ht="15">
      <c r="A86" s="15"/>
      <c r="C86" s="16"/>
      <c r="D86" s="17"/>
      <c r="E86" s="247"/>
      <c r="F86" s="17"/>
      <c r="G86" s="17"/>
      <c r="H86" s="17"/>
      <c r="I86" s="18"/>
      <c r="J86" s="17"/>
      <c r="K86" s="248"/>
      <c r="L86" s="248"/>
      <c r="M86" s="248"/>
      <c r="P86" s="21"/>
    </row>
    <row r="87" spans="1:16" s="13" customFormat="1" ht="15">
      <c r="A87" s="15"/>
      <c r="C87" s="16"/>
      <c r="D87" s="17"/>
      <c r="E87" s="247"/>
      <c r="F87" s="17"/>
      <c r="G87" s="17"/>
      <c r="H87" s="17"/>
      <c r="I87" s="18"/>
      <c r="J87" s="17"/>
      <c r="K87" s="248"/>
      <c r="L87" s="248"/>
      <c r="M87" s="248"/>
      <c r="P87" s="21"/>
    </row>
    <row r="88" spans="1:16" s="13" customFormat="1" ht="15">
      <c r="A88" s="15"/>
      <c r="C88" s="16"/>
      <c r="D88" s="17"/>
      <c r="E88" s="247"/>
      <c r="F88" s="17"/>
      <c r="G88" s="17"/>
      <c r="H88" s="17"/>
      <c r="I88" s="18"/>
      <c r="J88" s="17"/>
      <c r="K88" s="248"/>
      <c r="L88" s="248"/>
      <c r="M88" s="248"/>
      <c r="P88" s="21"/>
    </row>
    <row r="89" spans="2:16" s="13" customFormat="1" ht="15">
      <c r="B89" s="19"/>
      <c r="C89" s="16"/>
      <c r="D89" s="17"/>
      <c r="E89" s="247"/>
      <c r="F89" s="17"/>
      <c r="G89" s="17"/>
      <c r="H89" s="17"/>
      <c r="I89" s="18"/>
      <c r="J89" s="17"/>
      <c r="K89" s="248"/>
      <c r="L89" s="248"/>
      <c r="M89" s="248"/>
      <c r="P89" s="21"/>
    </row>
    <row r="90" spans="1:16" s="13" customFormat="1" ht="15">
      <c r="A90" s="15"/>
      <c r="B90" s="22"/>
      <c r="C90" s="16"/>
      <c r="D90" s="17"/>
      <c r="E90" s="247"/>
      <c r="F90" s="17"/>
      <c r="G90" s="17"/>
      <c r="H90" s="17"/>
      <c r="I90" s="18"/>
      <c r="J90" s="17"/>
      <c r="K90" s="248"/>
      <c r="L90" s="248"/>
      <c r="M90" s="248"/>
      <c r="P90" s="21"/>
    </row>
  </sheetData>
  <sheetProtection/>
  <mergeCells count="17">
    <mergeCell ref="K2:K3"/>
    <mergeCell ref="L2:L3"/>
    <mergeCell ref="M2:M3"/>
    <mergeCell ref="J2:J3"/>
    <mergeCell ref="F2:F3"/>
    <mergeCell ref="G2:G3"/>
    <mergeCell ref="H2:H3"/>
    <mergeCell ref="N1:O1"/>
    <mergeCell ref="P1:P3"/>
    <mergeCell ref="N2:N3"/>
    <mergeCell ref="O2:O3"/>
    <mergeCell ref="A2:A3"/>
    <mergeCell ref="B2:B3"/>
    <mergeCell ref="C2:C3"/>
    <mergeCell ref="D2:D3"/>
    <mergeCell ref="I2:I3"/>
    <mergeCell ref="E2:E3"/>
  </mergeCells>
  <printOptions/>
  <pageMargins left="0.1968503937007874" right="0.1968503937007874" top="0.7480314960629921" bottom="0.5511811023622047" header="0.31496062992125984" footer="0.11811023622047245"/>
  <pageSetup firstPageNumber="10" useFirstPageNumber="1"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Evelina</cp:lastModifiedBy>
  <cp:lastPrinted>2019-12-09T11:08:47Z</cp:lastPrinted>
  <dcterms:created xsi:type="dcterms:W3CDTF">2008-12-31T14:46:53Z</dcterms:created>
  <dcterms:modified xsi:type="dcterms:W3CDTF">2019-12-16T12:31:21Z</dcterms:modified>
  <cp:category/>
  <cp:version/>
  <cp:contentType/>
  <cp:contentStatus/>
</cp:coreProperties>
</file>